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225" tabRatio="660" activeTab="0"/>
  </bookViews>
  <sheets>
    <sheet name="教师工作量汇总表" sheetId="1" r:id="rId1"/>
    <sheet name="教学工作量1" sheetId="2" r:id="rId2"/>
    <sheet name="其他工作量1" sheetId="3" r:id="rId3"/>
    <sheet name="教学工作量2" sheetId="4" r:id="rId4"/>
    <sheet name="其他工作量2" sheetId="5" r:id="rId5"/>
  </sheets>
  <definedNames>
    <definedName name="_xlnm.Print_Titles" localSheetId="0">'教师工作量汇总表'!$4:$5</definedName>
    <definedName name="_xlnm.Print_Titles" localSheetId="1">'教学工作量1'!$4:$5</definedName>
    <definedName name="_xlnm.Print_Titles" localSheetId="3">'教学工作量2'!$4:$5</definedName>
    <definedName name="_xlnm.Print_Titles" localSheetId="2">'其他工作量1'!$1:$5</definedName>
    <definedName name="_xlnm.Print_Titles" localSheetId="4">'其他工作量2'!$1:$5</definedName>
  </definedNames>
  <calcPr fullCalcOnLoad="1"/>
</workbook>
</file>

<file path=xl/comments2.xml><?xml version="1.0" encoding="utf-8"?>
<comments xmlns="http://schemas.openxmlformats.org/spreadsheetml/2006/main">
  <authors>
    <author>Windows 用户</author>
  </authors>
  <commentList>
    <comment ref="U4" authorId="0">
      <text>
        <r>
          <rPr>
            <sz val="9"/>
            <rFont val="宋体"/>
            <family val="0"/>
          </rPr>
          <t>教学工作量=小计1+小计2</t>
        </r>
      </text>
    </comment>
    <comment ref="J5" authorId="0">
      <text>
        <r>
          <rPr>
            <sz val="9"/>
            <rFont val="宋体"/>
            <family val="0"/>
          </rPr>
          <t xml:space="preserve">当P≤45时，       K1=1；(P为学生人数)
当45＜P＜90时，K1=1+0.5*(P/45-1) 
当P≥90时，       K1=1.5+0.2*(P/45-2) </t>
        </r>
      </text>
    </comment>
    <comment ref="K5" authorId="0">
      <text>
        <r>
          <rPr>
            <sz val="9"/>
            <rFont val="宋体"/>
            <family val="0"/>
          </rPr>
          <t xml:space="preserve">重复课：K2=0.8
普通课：K2=1.0
</t>
        </r>
      </text>
    </comment>
    <comment ref="L5" authorId="0">
      <text>
        <r>
          <rPr>
            <sz val="9"/>
            <rFont val="宋体"/>
            <family val="0"/>
          </rPr>
          <t>工作量=实际课时*规模系数*课型系数</t>
        </r>
      </text>
    </comment>
    <comment ref="N5" authorId="0">
      <text>
        <r>
          <rPr>
            <sz val="9"/>
            <rFont val="宋体"/>
            <family val="0"/>
          </rPr>
          <t>指共同指导同一的实践项目的教师人数。</t>
        </r>
      </text>
    </comment>
    <comment ref="O5" authorId="0">
      <text>
        <r>
          <rPr>
            <sz val="9"/>
            <rFont val="宋体"/>
            <family val="0"/>
          </rPr>
          <t xml:space="preserve">类型1：指导校内阶段实训、课程设计
类型2：全程指导校外实践（含社会调查、写生、采风等）
</t>
        </r>
      </text>
    </comment>
    <comment ref="S5" authorId="0">
      <text>
        <r>
          <rPr>
            <sz val="9"/>
            <rFont val="宋体"/>
            <family val="0"/>
          </rPr>
          <t>校内实训小于45人时K3=24
大于45人时K3=12*(1+P/45)
采风写生K3=0.26</t>
        </r>
      </text>
    </comment>
    <comment ref="T5" authorId="0">
      <text>
        <r>
          <rPr>
            <sz val="9"/>
            <rFont val="宋体"/>
            <family val="0"/>
          </rPr>
          <t>工作量=修正系数*周数/教师人数</t>
        </r>
      </text>
    </comment>
  </commentList>
</comments>
</file>

<file path=xl/comments3.xml><?xml version="1.0" encoding="utf-8"?>
<comments xmlns="http://schemas.openxmlformats.org/spreadsheetml/2006/main">
  <authors>
    <author>Windows 用户</author>
  </authors>
  <commentList>
    <comment ref="C4" authorId="0">
      <text>
        <r>
          <rPr>
            <sz val="9"/>
            <rFont val="宋体"/>
            <family val="0"/>
          </rPr>
          <t>工作项目一般包括：指导毕业设计、毕业答辩、出卷、阅卷、监考等。其他项目按相关规定执行。</t>
        </r>
      </text>
    </comment>
    <comment ref="I4" authorId="0">
      <text>
        <r>
          <rPr>
            <sz val="9"/>
            <rFont val="宋体"/>
            <family val="0"/>
          </rPr>
          <t>出试卷（AB卷）：2课时/套
阅卷：2课时/自然班
监考：1课时/场
指导毕业设计：6课时/生
毕业答辩：3课时/生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U4" authorId="0">
      <text>
        <r>
          <rPr>
            <sz val="9"/>
            <rFont val="宋体"/>
            <family val="0"/>
          </rPr>
          <t>教学工作量=小计1+小计2</t>
        </r>
      </text>
    </comment>
    <comment ref="J5" authorId="0">
      <text>
        <r>
          <rPr>
            <sz val="9"/>
            <rFont val="宋体"/>
            <family val="0"/>
          </rPr>
          <t xml:space="preserve">当P≤45时，       K1=1；(P为学生人数)
当45＜P＜90时，K1=1+0.5*(P/45-1) 
当P≥90时，       K1=1.5+0.2*(P/45-2) </t>
        </r>
      </text>
    </comment>
    <comment ref="K5" authorId="0">
      <text>
        <r>
          <rPr>
            <sz val="9"/>
            <rFont val="宋体"/>
            <family val="0"/>
          </rPr>
          <t xml:space="preserve">重复课：K2=0.8
普通课：K2=1.0
</t>
        </r>
      </text>
    </comment>
    <comment ref="L5" authorId="0">
      <text>
        <r>
          <rPr>
            <sz val="9"/>
            <rFont val="宋体"/>
            <family val="0"/>
          </rPr>
          <t>工作量=实际课时*规模系数*课型系数</t>
        </r>
      </text>
    </comment>
    <comment ref="N5" authorId="0">
      <text>
        <r>
          <rPr>
            <sz val="9"/>
            <rFont val="宋体"/>
            <family val="0"/>
          </rPr>
          <t>指共同指导同一的实践项目的教师人数。</t>
        </r>
      </text>
    </comment>
    <comment ref="O5" authorId="0">
      <text>
        <r>
          <rPr>
            <sz val="9"/>
            <rFont val="宋体"/>
            <family val="0"/>
          </rPr>
          <t xml:space="preserve">类型1：指导校内阶段实训、课程设计
类型2：全程指导校外实践（含社会调查、写生、采风等）
</t>
        </r>
      </text>
    </comment>
    <comment ref="S5" authorId="0">
      <text>
        <r>
          <rPr>
            <sz val="9"/>
            <rFont val="宋体"/>
            <family val="0"/>
          </rPr>
          <t>类型1：K3=24
类型2：K3=12*(1+P/45)</t>
        </r>
      </text>
    </comment>
    <comment ref="T5" authorId="0">
      <text>
        <r>
          <rPr>
            <sz val="9"/>
            <rFont val="宋体"/>
            <family val="0"/>
          </rPr>
          <t>工作量=修正系数*周数/教师人数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C4" authorId="0">
      <text>
        <r>
          <rPr>
            <sz val="9"/>
            <rFont val="宋体"/>
            <family val="0"/>
          </rPr>
          <t>工作项目一般包括：指导毕业设计、毕业答辩、出卷、阅卷、监考等。其他项目按相关规定执行。</t>
        </r>
      </text>
    </comment>
    <comment ref="I4" authorId="0">
      <text>
        <r>
          <rPr>
            <sz val="9"/>
            <rFont val="宋体"/>
            <family val="0"/>
          </rPr>
          <t>出试卷（AB卷）：2课时/套
阅卷：2课时/自然班
监考：1课时/场
指导毕业设计：6课时/生
毕业答辩：3课时/生</t>
        </r>
      </text>
    </comment>
  </commentList>
</comments>
</file>

<file path=xl/sharedStrings.xml><?xml version="1.0" encoding="utf-8"?>
<sst xmlns="http://schemas.openxmlformats.org/spreadsheetml/2006/main" count="626" uniqueCount="240">
  <si>
    <t>此表用于教师工作量汇总统计。请依据“教学工作量”和“其他工作量”2张分表统计，一律采用公式计算。</t>
  </si>
  <si>
    <t>工号</t>
  </si>
  <si>
    <t>姓名</t>
  </si>
  <si>
    <t>第一学期</t>
  </si>
  <si>
    <t>第二学期</t>
  </si>
  <si>
    <t>小计</t>
  </si>
  <si>
    <t>总计</t>
  </si>
  <si>
    <t>教学
工作量</t>
  </si>
  <si>
    <t>其他
工作量</t>
  </si>
  <si>
    <t>赵华玮</t>
  </si>
  <si>
    <t>胥民尧</t>
  </si>
  <si>
    <t>付佳佳</t>
  </si>
  <si>
    <t>周伟</t>
  </si>
  <si>
    <t>谷伟铭</t>
  </si>
  <si>
    <t>刘淑芳</t>
  </si>
  <si>
    <t>王炳监</t>
  </si>
  <si>
    <t>王耀</t>
  </si>
  <si>
    <t>吴春杨</t>
  </si>
  <si>
    <t>周凯</t>
  </si>
  <si>
    <t>纵岗</t>
  </si>
  <si>
    <t>陈惠惠</t>
  </si>
  <si>
    <t>蒋思成</t>
  </si>
  <si>
    <t>徐慧琳</t>
  </si>
  <si>
    <t>袁开军</t>
  </si>
  <si>
    <t>王惠民</t>
  </si>
  <si>
    <t>张凯</t>
  </si>
  <si>
    <t>齐道正</t>
  </si>
  <si>
    <t>张静</t>
  </si>
  <si>
    <t>曹菊</t>
  </si>
  <si>
    <t>颜振亚</t>
  </si>
  <si>
    <t>徐敏</t>
  </si>
  <si>
    <t>院（系、中心）：</t>
  </si>
  <si>
    <t>建筑工程学院</t>
  </si>
  <si>
    <t>填表人：</t>
  </si>
  <si>
    <t>月</t>
  </si>
  <si>
    <t>日</t>
  </si>
  <si>
    <t>此表用于核定教师课堂教学与培养计划中规定的实践教学课时。填表时必须严格填写实际课时和相关系数（见标题栏内批注），不得自行增加或减少数据项目，数据统计一律采用公式计算。</t>
  </si>
  <si>
    <t>课堂教学</t>
  </si>
  <si>
    <t>实践教学</t>
  </si>
  <si>
    <t>课程
名称</t>
  </si>
  <si>
    <t>计划
课时</t>
  </si>
  <si>
    <t>班级</t>
  </si>
  <si>
    <t>学生
人数</t>
  </si>
  <si>
    <t>周
课时</t>
  </si>
  <si>
    <t>上课
周数</t>
  </si>
  <si>
    <t>实际
课时</t>
  </si>
  <si>
    <t>规模
系数</t>
  </si>
  <si>
    <t>课型
系数</t>
  </si>
  <si>
    <t>小计1</t>
  </si>
  <si>
    <t>项目</t>
  </si>
  <si>
    <t>教师
人数</t>
  </si>
  <si>
    <t>类型</t>
  </si>
  <si>
    <t>实践
班级</t>
  </si>
  <si>
    <t>周
数</t>
  </si>
  <si>
    <t>修正
系数</t>
  </si>
  <si>
    <t>小计2</t>
  </si>
  <si>
    <t>此表用于除教师常规教学外的工作量统计。必须详细填写对应工作内容，项目多于6个，可插入列，数据统计一律采用公式计算。</t>
  </si>
  <si>
    <r>
      <t>工作项目</t>
    </r>
    <r>
      <rPr>
        <sz val="10"/>
        <color indexed="8"/>
        <rFont val="黑体"/>
        <family val="3"/>
      </rPr>
      <t>（列出项目名称）</t>
    </r>
  </si>
  <si>
    <r>
      <t>工作量</t>
    </r>
    <r>
      <rPr>
        <sz val="10"/>
        <color indexed="8"/>
        <rFont val="黑体"/>
        <family val="3"/>
      </rPr>
      <t>（对应前列工作项目折算的课时）</t>
    </r>
  </si>
  <si>
    <t>1 指导
毕业设计</t>
  </si>
  <si>
    <t>2 毕业答辩</t>
  </si>
  <si>
    <t>3 出卷</t>
  </si>
  <si>
    <t>4 阅卷</t>
  </si>
  <si>
    <t>5 监考</t>
  </si>
  <si>
    <t>6 其他</t>
  </si>
  <si>
    <t>AB卷(1门)</t>
  </si>
  <si>
    <t>王炳监</t>
  </si>
  <si>
    <t>张国兵</t>
  </si>
  <si>
    <t>徐敏</t>
  </si>
  <si>
    <t>胥民尧</t>
  </si>
  <si>
    <t>付佳佳</t>
  </si>
  <si>
    <t>周伟</t>
  </si>
  <si>
    <t>谷伟铭</t>
  </si>
  <si>
    <t>刘淑芳</t>
  </si>
  <si>
    <t>王耀</t>
  </si>
  <si>
    <t>吴春杨</t>
  </si>
  <si>
    <t>周凯</t>
  </si>
  <si>
    <t>纵岗</t>
  </si>
  <si>
    <t>陈惠惠</t>
  </si>
  <si>
    <t>蒋思成</t>
  </si>
  <si>
    <t>王惠民</t>
  </si>
  <si>
    <t>袁开军</t>
  </si>
  <si>
    <t>齐道正</t>
  </si>
  <si>
    <t>张凯</t>
  </si>
  <si>
    <t>徐慧琳</t>
  </si>
  <si>
    <t>曹菊</t>
  </si>
  <si>
    <t>张静</t>
  </si>
  <si>
    <t>1个班</t>
  </si>
  <si>
    <t>AB卷(1门)</t>
  </si>
  <si>
    <t>4个班</t>
  </si>
  <si>
    <r>
      <t>AB卷(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门)</t>
    </r>
  </si>
  <si>
    <r>
      <t>AB卷(</t>
    </r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门)</t>
    </r>
  </si>
  <si>
    <t>3个班</t>
  </si>
  <si>
    <t>徐敏</t>
  </si>
  <si>
    <t>张国兵</t>
  </si>
  <si>
    <t>CAD与BIM建模基础</t>
  </si>
  <si>
    <t>BIM建模实训</t>
  </si>
  <si>
    <t>颜振亚</t>
  </si>
  <si>
    <t>范迪</t>
  </si>
  <si>
    <t>建筑材料与检测</t>
  </si>
  <si>
    <t>建筑工程施工技术</t>
  </si>
  <si>
    <t>2016220447</t>
  </si>
  <si>
    <t>2018220481</t>
  </si>
  <si>
    <t>李莉</t>
  </si>
  <si>
    <t>李莉</t>
  </si>
  <si>
    <t>顾聪</t>
  </si>
  <si>
    <t>丁金画</t>
  </si>
  <si>
    <t>刘娟</t>
  </si>
  <si>
    <t>刘娟</t>
  </si>
  <si>
    <t>应完成工作量</t>
  </si>
  <si>
    <t>范迪</t>
  </si>
  <si>
    <t>沈俊宇</t>
  </si>
  <si>
    <t>沈俊宇</t>
  </si>
  <si>
    <t>沈俊宇</t>
  </si>
  <si>
    <t>1922109221（4+0）</t>
  </si>
  <si>
    <t>工程力学</t>
  </si>
  <si>
    <t>道桥1921</t>
  </si>
  <si>
    <t>建筑工程施工工艺</t>
  </si>
  <si>
    <t>CAD与BIM建模基础</t>
  </si>
  <si>
    <t>建筑工程BIM造价软件应用</t>
  </si>
  <si>
    <t>建筑力学与结构</t>
  </si>
  <si>
    <t>建筑工程质量与安全管理</t>
  </si>
  <si>
    <t>公共建筑设计原理</t>
  </si>
  <si>
    <t>建筑设计初步2</t>
  </si>
  <si>
    <r>
      <t>道桥1</t>
    </r>
    <r>
      <rPr>
        <sz val="9"/>
        <color indexed="8"/>
        <rFont val="宋体"/>
        <family val="0"/>
      </rPr>
      <t>921</t>
    </r>
  </si>
  <si>
    <t>桥涵工程施工实训</t>
  </si>
  <si>
    <t>施工虚拟仿真实训</t>
  </si>
  <si>
    <r>
      <t>AB卷(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门)</t>
    </r>
  </si>
  <si>
    <t>2个班</t>
  </si>
  <si>
    <t>5个班</t>
  </si>
  <si>
    <r>
      <t>AB卷(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门)</t>
    </r>
  </si>
  <si>
    <r>
      <t>AB卷(</t>
    </r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门)</t>
    </r>
  </si>
  <si>
    <t xml:space="preserve"> </t>
  </si>
  <si>
    <t>备注</t>
  </si>
  <si>
    <t>070016</t>
  </si>
  <si>
    <t>刘戈</t>
  </si>
  <si>
    <t>070016</t>
  </si>
  <si>
    <t>刘戈</t>
  </si>
  <si>
    <t>盐城工业职业技术学院
2021年度教师工作量汇总表</t>
  </si>
  <si>
    <t>建筑力学</t>
  </si>
  <si>
    <t>1922109221（4+0）(32)</t>
  </si>
  <si>
    <t>建工2021</t>
  </si>
  <si>
    <t>建管2011</t>
  </si>
  <si>
    <t>建工2041，建工2042</t>
  </si>
  <si>
    <t>建筑力学与结构-2</t>
  </si>
  <si>
    <t>建筑工程计量与计价</t>
  </si>
  <si>
    <t>建筑专业英语</t>
  </si>
  <si>
    <t>国际工程项目管理</t>
  </si>
  <si>
    <t>建工1921</t>
  </si>
  <si>
    <t>建工1931</t>
  </si>
  <si>
    <t>建工1801</t>
  </si>
  <si>
    <t>建工1931,建工1921</t>
  </si>
  <si>
    <r>
      <t>道桥2</t>
    </r>
    <r>
      <rPr>
        <sz val="10"/>
        <color indexed="8"/>
        <rFont val="宋体"/>
        <family val="0"/>
      </rPr>
      <t>011</t>
    </r>
  </si>
  <si>
    <t>建工2011</t>
  </si>
  <si>
    <t>建工2031</t>
  </si>
  <si>
    <t>造价2011</t>
  </si>
  <si>
    <t>施工虚拟仿真实训</t>
  </si>
  <si>
    <t>造价2011,造价2012</t>
  </si>
  <si>
    <t>建筑工程测量</t>
  </si>
  <si>
    <t>工程测量</t>
  </si>
  <si>
    <t>造价2012</t>
  </si>
  <si>
    <t>造价2021</t>
  </si>
  <si>
    <t>造价2031</t>
  </si>
  <si>
    <t>道桥2141（春）</t>
  </si>
  <si>
    <t>BIM建模实训</t>
  </si>
  <si>
    <t>建工2021,建工2031</t>
  </si>
  <si>
    <t>建筑施工组织</t>
  </si>
  <si>
    <t>建工1912,建工1911</t>
  </si>
  <si>
    <t>建工1921,建工1931</t>
  </si>
  <si>
    <t>BIM施工组织设计实训</t>
  </si>
  <si>
    <r>
      <t>道桥1</t>
    </r>
    <r>
      <rPr>
        <sz val="10"/>
        <rFont val="宋体"/>
        <family val="0"/>
      </rPr>
      <t>921</t>
    </r>
  </si>
  <si>
    <r>
      <t>造价1</t>
    </r>
    <r>
      <rPr>
        <sz val="10"/>
        <color indexed="8"/>
        <rFont val="宋体"/>
        <family val="0"/>
      </rPr>
      <t>921</t>
    </r>
  </si>
  <si>
    <t>造价1931</t>
  </si>
  <si>
    <t>建筑安装识图与施工工艺</t>
  </si>
  <si>
    <t>安装工程计量与计价</t>
  </si>
  <si>
    <t>安装工程BIM造价软件应用</t>
  </si>
  <si>
    <t>工程计价软件应用</t>
  </si>
  <si>
    <t>建工2042（春）(53),建工2041（春）</t>
  </si>
  <si>
    <t>造价1921,造价1931</t>
  </si>
  <si>
    <t>造价1921</t>
  </si>
  <si>
    <r>
      <t>造价2</t>
    </r>
    <r>
      <rPr>
        <sz val="10"/>
        <rFont val="宋体"/>
        <family val="0"/>
      </rPr>
      <t>0</t>
    </r>
    <r>
      <rPr>
        <sz val="10"/>
        <rFont val="宋体"/>
        <family val="0"/>
      </rPr>
      <t>21、造价</t>
    </r>
    <r>
      <rPr>
        <sz val="10"/>
        <rFont val="宋体"/>
        <family val="0"/>
      </rPr>
      <t>20</t>
    </r>
    <r>
      <rPr>
        <sz val="10"/>
        <rFont val="宋体"/>
        <family val="0"/>
      </rPr>
      <t>31</t>
    </r>
  </si>
  <si>
    <t>平法识图</t>
  </si>
  <si>
    <t>建工2041（春）,建工2042（春）</t>
  </si>
  <si>
    <t>造价1911</t>
  </si>
  <si>
    <t>造价1912</t>
  </si>
  <si>
    <t>建筑设计2</t>
  </si>
  <si>
    <t>建筑师业务与法规</t>
  </si>
  <si>
    <t>建筑表现技法</t>
  </si>
  <si>
    <t>2022109221（4+0）(29)</t>
  </si>
  <si>
    <t>装配式施工技术</t>
  </si>
  <si>
    <t>造价1911,造价1912</t>
  </si>
  <si>
    <t>造价2021,造价2031</t>
  </si>
  <si>
    <t>建筑工程测量</t>
  </si>
  <si>
    <t>建工2011 建管2011</t>
  </si>
  <si>
    <t>BIM技术与应用2</t>
  </si>
  <si>
    <r>
      <t>建工2</t>
    </r>
    <r>
      <rPr>
        <sz val="10"/>
        <color indexed="8"/>
        <rFont val="宋体"/>
        <family val="0"/>
      </rPr>
      <t>021</t>
    </r>
  </si>
  <si>
    <r>
      <t>造价2</t>
    </r>
    <r>
      <rPr>
        <sz val="10"/>
        <color indexed="8"/>
        <rFont val="宋体"/>
        <family val="0"/>
      </rPr>
      <t>031</t>
    </r>
  </si>
  <si>
    <t>盐城工业职业技术学院 2020 -2021 学年第 二 学期教师教学工作量统计表</t>
  </si>
  <si>
    <t>盐城工业职业技术学院 2020 -2021 学年第 二 学期教师其他工作量统计表</t>
  </si>
  <si>
    <t>盐城工业职业技术学院 2021 -2022 学年第 一 学期教师教学工作量统计表</t>
  </si>
  <si>
    <t>盐城工业职业技术学院 2021 -2022 学年第 一 学期教师其他工作量统计表</t>
  </si>
  <si>
    <t>建工2011,建管2011</t>
  </si>
  <si>
    <t>BIM技术与应用3
（建筑BIM正向设计）</t>
  </si>
  <si>
    <t>建工1911,建工1912</t>
  </si>
  <si>
    <t>平法识图</t>
  </si>
  <si>
    <t>建工2011，建管2011</t>
  </si>
  <si>
    <r>
      <t>建管2</t>
    </r>
    <r>
      <rPr>
        <sz val="10"/>
        <color indexed="8"/>
        <rFont val="宋体"/>
        <family val="0"/>
      </rPr>
      <t>011</t>
    </r>
  </si>
  <si>
    <t>造价2011，造价2012</t>
  </si>
  <si>
    <t>大跨度桥梁施工</t>
  </si>
  <si>
    <t>道桥2011</t>
  </si>
  <si>
    <t>中国建筑史</t>
  </si>
  <si>
    <t>建筑数字技术</t>
  </si>
  <si>
    <t>古建筑测绘实习</t>
  </si>
  <si>
    <t>道路桥梁制图与识图</t>
  </si>
  <si>
    <t>地下与隧道工程施工</t>
  </si>
  <si>
    <t>院（系、中心）：建筑工程学院   填表人：范迪     填表日期：7月5日</t>
  </si>
  <si>
    <t>工程经济</t>
  </si>
  <si>
    <t>安装工程预算实训</t>
  </si>
  <si>
    <t>建筑材料性能与选用</t>
  </si>
  <si>
    <t>2022109221（4+0）</t>
  </si>
  <si>
    <t>地基与基础</t>
  </si>
  <si>
    <t>道路桥梁BIM建模实训</t>
  </si>
  <si>
    <r>
      <t>道桥2</t>
    </r>
    <r>
      <rPr>
        <sz val="9"/>
        <color indexed="8"/>
        <rFont val="宋体"/>
        <family val="0"/>
      </rPr>
      <t>011</t>
    </r>
  </si>
  <si>
    <t>道路工程施工组织</t>
  </si>
  <si>
    <t>AB卷(2门)</t>
  </si>
  <si>
    <r>
      <t>AB卷(</t>
    </r>
    <r>
      <rPr>
        <sz val="9"/>
        <color indexed="8"/>
        <rFont val="宋体"/>
        <family val="0"/>
      </rPr>
      <t>2门)</t>
    </r>
  </si>
  <si>
    <r>
      <t>AB卷(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门)</t>
    </r>
  </si>
  <si>
    <r>
      <t>AB卷(</t>
    </r>
    <r>
      <rPr>
        <sz val="9"/>
        <color indexed="8"/>
        <rFont val="宋体"/>
        <family val="0"/>
      </rPr>
      <t>4</t>
    </r>
    <r>
      <rPr>
        <sz val="9"/>
        <color indexed="8"/>
        <rFont val="宋体"/>
        <family val="0"/>
      </rPr>
      <t>门)</t>
    </r>
  </si>
  <si>
    <r>
      <t>AB卷(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门)</t>
    </r>
  </si>
  <si>
    <r>
      <t>AB卷(3</t>
    </r>
    <r>
      <rPr>
        <sz val="9"/>
        <color indexed="8"/>
        <rFont val="宋体"/>
        <family val="0"/>
      </rPr>
      <t>门)</t>
    </r>
  </si>
  <si>
    <r>
      <t>AB卷(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门)</t>
    </r>
  </si>
  <si>
    <r>
      <t>AB卷(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门)</t>
    </r>
  </si>
  <si>
    <t>AB卷(4门)</t>
  </si>
  <si>
    <r>
      <t>AB卷(</t>
    </r>
    <r>
      <rPr>
        <sz val="9"/>
        <color indexed="8"/>
        <rFont val="宋体"/>
        <family val="0"/>
      </rPr>
      <t>4</t>
    </r>
    <r>
      <rPr>
        <sz val="9"/>
        <color indexed="8"/>
        <rFont val="宋体"/>
        <family val="0"/>
      </rPr>
      <t>门)</t>
    </r>
  </si>
  <si>
    <r>
      <t>AB卷(3门)</t>
    </r>
  </si>
  <si>
    <t>2个班</t>
  </si>
  <si>
    <t>3个班</t>
  </si>
  <si>
    <t>7个班</t>
  </si>
  <si>
    <r>
      <t>AB卷(1</t>
    </r>
    <r>
      <rPr>
        <sz val="9"/>
        <color indexed="8"/>
        <rFont val="宋体"/>
        <family val="0"/>
      </rPr>
      <t>门)</t>
    </r>
  </si>
  <si>
    <t>安装工程BIM造价软件应用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</si>
</sst>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_);[Red]\(0\)"/>
    <numFmt numFmtId="179" formatCode="0.00_);[Red]\(0.00\)"/>
    <numFmt numFmtId="180" formatCode="0.0_);[Red]\(0.0\)"/>
    <numFmt numFmtId="181" formatCode="0_ "/>
    <numFmt numFmtId="182" formatCode="0.0000"/>
    <numFmt numFmtId="183" formatCode="0.000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_ "/>
    <numFmt numFmtId="190" formatCode="0.00_ "/>
    <numFmt numFmtId="191" formatCode="000000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黑体"/>
      <family val="3"/>
    </font>
    <font>
      <b/>
      <sz val="11"/>
      <color indexed="8"/>
      <name val="黑体"/>
      <family val="3"/>
    </font>
    <font>
      <sz val="9"/>
      <color indexed="10"/>
      <name val="宋体"/>
      <family val="0"/>
    </font>
    <font>
      <b/>
      <sz val="8"/>
      <color indexed="8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黑体"/>
      <family val="3"/>
    </font>
    <font>
      <b/>
      <sz val="9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  <font>
      <b/>
      <sz val="12"/>
      <color rgb="FF000000"/>
      <name val="黑体"/>
      <family val="3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2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11" borderId="5" applyNumberFormat="0" applyAlignment="0" applyProtection="0"/>
    <xf numFmtId="0" fontId="33" fillId="12" borderId="6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1" fillId="11" borderId="8" applyNumberFormat="0" applyAlignment="0" applyProtection="0"/>
    <xf numFmtId="0" fontId="19" fillId="5" borderId="5" applyNumberFormat="0" applyAlignment="0" applyProtection="0"/>
    <xf numFmtId="0" fontId="23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8" borderId="0" applyNumberFormat="0" applyBorder="0" applyAlignment="0" applyProtection="0"/>
    <xf numFmtId="0" fontId="0" fillId="3" borderId="9" applyNumberFormat="0" applyFont="0" applyAlignment="0" applyProtection="0"/>
  </cellStyleXfs>
  <cellXfs count="188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180" fontId="0" fillId="0" borderId="0" xfId="0" applyNumberForma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8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180" fontId="4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178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3" fillId="0" borderId="0" xfId="0" applyNumberFormat="1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78" fontId="6" fillId="0" borderId="10" xfId="0" applyNumberFormat="1" applyFont="1" applyFill="1" applyBorder="1" applyAlignment="1" applyProtection="1">
      <alignment horizontal="center" vertical="center" wrapText="1"/>
      <protection/>
    </xf>
    <xf numFmtId="180" fontId="6" fillId="0" borderId="10" xfId="0" applyNumberFormat="1" applyFont="1" applyFill="1" applyBorder="1" applyAlignment="1" applyProtection="1">
      <alignment horizontal="center" vertical="center" wrapText="1"/>
      <protection/>
    </xf>
    <xf numFmtId="178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179" fontId="7" fillId="0" borderId="0" xfId="0" applyNumberFormat="1" applyFont="1" applyFill="1" applyAlignment="1" applyProtection="1">
      <alignment vertical="center"/>
      <protection locked="0"/>
    </xf>
    <xf numFmtId="180" fontId="7" fillId="0" borderId="0" xfId="0" applyNumberFormat="1" applyFont="1" applyFill="1" applyAlignment="1" applyProtection="1">
      <alignment vertical="center"/>
      <protection locked="0"/>
    </xf>
    <xf numFmtId="178" fontId="0" fillId="0" borderId="0" xfId="0" applyNumberFormat="1" applyFill="1" applyAlignment="1" applyProtection="1">
      <alignment vertical="center"/>
      <protection locked="0"/>
    </xf>
    <xf numFmtId="179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8" fontId="3" fillId="0" borderId="0" xfId="0" applyNumberFormat="1" applyFont="1" applyFill="1" applyAlignment="1" applyProtection="1">
      <alignment horizontal="righ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7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181" fontId="8" fillId="0" borderId="10" xfId="43" applyNumberFormat="1" applyFont="1" applyFill="1" applyBorder="1" applyAlignment="1" applyProtection="1">
      <alignment horizontal="center" vertical="center" wrapText="1"/>
      <protection locked="0"/>
    </xf>
    <xf numFmtId="178" fontId="8" fillId="0" borderId="10" xfId="44" applyNumberFormat="1" applyFont="1" applyFill="1" applyBorder="1" applyAlignment="1" applyProtection="1">
      <alignment horizontal="center" vertical="center" wrapText="1"/>
      <protection locked="0"/>
    </xf>
    <xf numFmtId="18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42" applyFont="1" applyFill="1" applyBorder="1" applyAlignment="1" applyProtection="1">
      <alignment horizontal="center" vertical="center" wrapText="1"/>
      <protection locked="0"/>
    </xf>
    <xf numFmtId="178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2" fillId="0" borderId="13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180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42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18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 wrapText="1"/>
    </xf>
    <xf numFmtId="178" fontId="8" fillId="0" borderId="12" xfId="44" applyNumberFormat="1" applyFont="1" applyFill="1" applyBorder="1" applyAlignment="1" applyProtection="1">
      <alignment horizontal="center" vertical="center" wrapText="1"/>
      <protection locked="0"/>
    </xf>
    <xf numFmtId="18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181" fontId="8" fillId="0" borderId="12" xfId="43" applyNumberFormat="1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42" applyFont="1" applyFill="1" applyBorder="1" applyAlignment="1" applyProtection="1">
      <alignment horizontal="center" vertical="center" wrapText="1"/>
      <protection locked="0"/>
    </xf>
    <xf numFmtId="178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179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>
      <alignment horizontal="center" vertical="center"/>
    </xf>
    <xf numFmtId="178" fontId="8" fillId="0" borderId="18" xfId="44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43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>
      <alignment horizontal="center" vertical="center"/>
    </xf>
    <xf numFmtId="0" fontId="8" fillId="0" borderId="10" xfId="43" applyFont="1" applyFill="1" applyBorder="1" applyAlignment="1" applyProtection="1">
      <alignment horizontal="center" vertical="center" wrapText="1"/>
      <protection locked="0"/>
    </xf>
    <xf numFmtId="181" fontId="8" fillId="0" borderId="10" xfId="43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43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>
      <alignment horizontal="center" vertical="center" wrapText="1"/>
    </xf>
    <xf numFmtId="178" fontId="8" fillId="0" borderId="10" xfId="44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43" applyFont="1" applyFill="1" applyBorder="1" applyAlignment="1" applyProtection="1">
      <alignment horizontal="center" vertical="center" wrapText="1"/>
      <protection locked="0"/>
    </xf>
    <xf numFmtId="178" fontId="8" fillId="0" borderId="10" xfId="44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42" applyFont="1" applyFill="1" applyBorder="1" applyAlignment="1" applyProtection="1">
      <alignment horizontal="center" vertical="center" wrapText="1"/>
      <protection locked="0"/>
    </xf>
    <xf numFmtId="0" fontId="8" fillId="0" borderId="0" xfId="43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locked="0"/>
    </xf>
    <xf numFmtId="0" fontId="16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 wrapText="1"/>
    </xf>
    <xf numFmtId="0" fontId="8" fillId="0" borderId="10" xfId="42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>
      <alignment vertical="center" wrapText="1"/>
    </xf>
    <xf numFmtId="180" fontId="8" fillId="0" borderId="10" xfId="44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190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2" fillId="0" borderId="10" xfId="42" applyFont="1" applyFill="1" applyBorder="1" applyAlignment="1" applyProtection="1">
      <alignment horizontal="center" vertical="center" wrapText="1"/>
      <protection locked="0"/>
    </xf>
    <xf numFmtId="0" fontId="12" fillId="0" borderId="10" xfId="43" applyFont="1" applyFill="1" applyBorder="1" applyAlignment="1" applyProtection="1">
      <alignment horizontal="center" vertical="center" wrapText="1"/>
      <protection locked="0"/>
    </xf>
    <xf numFmtId="0" fontId="12" fillId="0" borderId="18" xfId="43" applyFont="1" applyFill="1" applyBorder="1" applyAlignment="1" applyProtection="1">
      <alignment horizontal="center" vertical="center" wrapText="1"/>
      <protection locked="0"/>
    </xf>
    <xf numFmtId="0" fontId="16" fillId="0" borderId="10" xfId="42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18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8" fillId="0" borderId="10" xfId="44" applyNumberFormat="1" applyFont="1" applyFill="1" applyBorder="1" applyAlignment="1" applyProtection="1">
      <alignment horizontal="center" vertical="center" wrapText="1"/>
      <protection locked="0"/>
    </xf>
    <xf numFmtId="181" fontId="8" fillId="0" borderId="10" xfId="43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43" applyFont="1" applyFill="1" applyBorder="1" applyAlignment="1" applyProtection="1">
      <alignment horizontal="center" vertical="center" wrapText="1"/>
      <protection locked="0"/>
    </xf>
    <xf numFmtId="178" fontId="8" fillId="0" borderId="18" xfId="44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43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>
      <alignment horizontal="center" vertical="center"/>
    </xf>
    <xf numFmtId="181" fontId="8" fillId="0" borderId="12" xfId="43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>
      <alignment horizontal="center" vertical="center"/>
    </xf>
    <xf numFmtId="178" fontId="8" fillId="0" borderId="10" xfId="44" applyNumberFormat="1" applyFont="1" applyFill="1" applyBorder="1" applyAlignment="1" applyProtection="1">
      <alignment horizontal="center" vertical="center" wrapText="1"/>
      <protection locked="0"/>
    </xf>
    <xf numFmtId="178" fontId="5" fillId="0" borderId="0" xfId="0" applyNumberFormat="1" applyFont="1" applyFill="1" applyBorder="1" applyAlignment="1" applyProtection="1">
      <alignment horizontal="left" wrapText="1"/>
      <protection/>
    </xf>
    <xf numFmtId="0" fontId="16" fillId="0" borderId="1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181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178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18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42" applyFont="1" applyFill="1" applyBorder="1" applyAlignment="1" applyProtection="1">
      <alignment horizontal="center" vertical="center" wrapText="1"/>
      <protection locked="0"/>
    </xf>
    <xf numFmtId="0" fontId="7" fillId="0" borderId="15" xfId="43" applyFont="1" applyFill="1" applyBorder="1" applyAlignment="1" applyProtection="1">
      <alignment horizontal="center" vertical="center" wrapText="1"/>
      <protection locked="0"/>
    </xf>
    <xf numFmtId="17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>
      <alignment horizontal="center" vertical="center"/>
    </xf>
    <xf numFmtId="0" fontId="8" fillId="0" borderId="10" xfId="43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8" fillId="0" borderId="15" xfId="43" applyFont="1" applyFill="1" applyBorder="1" applyAlignment="1" applyProtection="1">
      <alignment horizontal="center" vertical="center" wrapText="1"/>
      <protection locked="0"/>
    </xf>
    <xf numFmtId="17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189" fontId="16" fillId="0" borderId="10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178" fontId="5" fillId="0" borderId="11" xfId="0" applyNumberFormat="1" applyFont="1" applyFill="1" applyBorder="1" applyAlignment="1" applyProtection="1">
      <alignment horizontal="left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180" fontId="3" fillId="0" borderId="0" xfId="0" applyNumberFormat="1" applyFont="1" applyFill="1" applyAlignment="1" applyProtection="1">
      <alignment horizontal="center" vertical="center" wrapText="1"/>
      <protection locked="0"/>
    </xf>
    <xf numFmtId="18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78" fontId="11" fillId="0" borderId="11" xfId="0" applyNumberFormat="1" applyFont="1" applyFill="1" applyBorder="1" applyAlignment="1" applyProtection="1">
      <alignment horizontal="left" wrapText="1"/>
      <protection/>
    </xf>
    <xf numFmtId="180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80" fontId="1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80" fontId="14" fillId="0" borderId="20" xfId="0" applyNumberFormat="1" applyFont="1" applyFill="1" applyBorder="1" applyAlignment="1" applyProtection="1">
      <alignment horizontal="center" vertical="center" wrapText="1"/>
      <protection locked="0"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0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</cellXfs>
  <cellStyles count="54">
    <cellStyle name="Normal" xfId="0"/>
    <cellStyle name="0,0&#13;&#10;NA&#13;&#10;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Sheet1" xfId="42"/>
    <cellStyle name="常规_副本课务20110115" xfId="43"/>
    <cellStyle name="常规_任课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9"/>
  <sheetViews>
    <sheetView tabSelected="1" zoomScaleSheetLayoutView="85" zoomScalePageLayoutView="0" workbookViewId="0" topLeftCell="A1">
      <selection activeCell="N9" sqref="N9"/>
    </sheetView>
  </sheetViews>
  <sheetFormatPr defaultColWidth="9.00390625" defaultRowHeight="14.25"/>
  <cols>
    <col min="1" max="1" width="11.125" style="30" bestFit="1" customWidth="1"/>
    <col min="2" max="2" width="9.00390625" style="30" customWidth="1"/>
    <col min="3" max="4" width="6.75390625" style="30" bestFit="1" customWidth="1"/>
    <col min="5" max="6" width="6.50390625" style="30" bestFit="1" customWidth="1"/>
    <col min="7" max="8" width="6.75390625" style="30" bestFit="1" customWidth="1"/>
    <col min="9" max="9" width="7.625" style="30" bestFit="1" customWidth="1"/>
    <col min="10" max="10" width="9.25390625" style="30" customWidth="1"/>
    <col min="11" max="11" width="20.375" style="30" bestFit="1" customWidth="1"/>
    <col min="12" max="16384" width="9.00390625" style="30" customWidth="1"/>
  </cols>
  <sheetData>
    <row r="1" spans="1:11" s="1" customFormat="1" ht="57" customHeight="1">
      <c r="A1" s="159" t="s">
        <v>138</v>
      </c>
      <c r="B1" s="159"/>
      <c r="C1" s="159"/>
      <c r="D1" s="159"/>
      <c r="E1" s="159"/>
      <c r="F1" s="159"/>
      <c r="G1" s="159"/>
      <c r="H1" s="159"/>
      <c r="I1" s="159"/>
      <c r="J1" s="159"/>
      <c r="K1" s="109"/>
    </row>
    <row r="2" spans="1:11" s="1" customFormat="1" ht="14.25">
      <c r="A2" s="160" t="s">
        <v>215</v>
      </c>
      <c r="B2" s="161"/>
      <c r="C2" s="161"/>
      <c r="D2" s="161"/>
      <c r="E2" s="161"/>
      <c r="F2" s="161"/>
      <c r="G2" s="161"/>
      <c r="H2" s="161"/>
      <c r="I2" s="161"/>
      <c r="J2" s="161"/>
      <c r="K2" s="110"/>
    </row>
    <row r="3" spans="1:11" s="1" customFormat="1" ht="18" customHeight="1">
      <c r="A3" s="162" t="s">
        <v>0</v>
      </c>
      <c r="B3" s="162"/>
      <c r="C3" s="162"/>
      <c r="D3" s="162"/>
      <c r="E3" s="162"/>
      <c r="F3" s="162"/>
      <c r="G3" s="162"/>
      <c r="H3" s="162"/>
      <c r="I3" s="162"/>
      <c r="J3" s="162"/>
      <c r="K3" s="121"/>
    </row>
    <row r="4" spans="1:11" s="1" customFormat="1" ht="20.25" customHeight="1">
      <c r="A4" s="166" t="s">
        <v>1</v>
      </c>
      <c r="B4" s="158" t="s">
        <v>2</v>
      </c>
      <c r="C4" s="163" t="s">
        <v>3</v>
      </c>
      <c r="D4" s="164"/>
      <c r="E4" s="163" t="s">
        <v>4</v>
      </c>
      <c r="F4" s="165"/>
      <c r="G4" s="163" t="s">
        <v>5</v>
      </c>
      <c r="H4" s="164"/>
      <c r="I4" s="167" t="s">
        <v>6</v>
      </c>
      <c r="J4" s="158" t="s">
        <v>109</v>
      </c>
      <c r="K4" s="158" t="s">
        <v>133</v>
      </c>
    </row>
    <row r="5" spans="1:11" s="1" customFormat="1" ht="25.5" customHeight="1">
      <c r="A5" s="166"/>
      <c r="B5" s="158"/>
      <c r="C5" s="4" t="s">
        <v>7</v>
      </c>
      <c r="D5" s="4" t="s">
        <v>8</v>
      </c>
      <c r="E5" s="4" t="s">
        <v>7</v>
      </c>
      <c r="F5" s="4" t="s">
        <v>8</v>
      </c>
      <c r="G5" s="4" t="s">
        <v>7</v>
      </c>
      <c r="H5" s="4" t="s">
        <v>8</v>
      </c>
      <c r="I5" s="167"/>
      <c r="J5" s="158"/>
      <c r="K5" s="158"/>
    </row>
    <row r="6" spans="1:11" ht="19.5" customHeight="1">
      <c r="A6" s="95">
        <v>1982220306</v>
      </c>
      <c r="B6" s="41" t="s">
        <v>9</v>
      </c>
      <c r="C6" s="156">
        <f>'教学工作量1'!U6</f>
        <v>93</v>
      </c>
      <c r="D6" s="156">
        <f>'其他工作量1'!O6</f>
        <v>118.75</v>
      </c>
      <c r="E6" s="156"/>
      <c r="F6" s="156"/>
      <c r="G6" s="156">
        <f>C6+E6</f>
        <v>93</v>
      </c>
      <c r="H6" s="156">
        <f>D6+F6</f>
        <v>118.75</v>
      </c>
      <c r="I6" s="156">
        <f>G6+H6</f>
        <v>211.75</v>
      </c>
      <c r="J6" s="95"/>
      <c r="K6" s="95"/>
    </row>
    <row r="7" spans="1:11" ht="19.5" customHeight="1">
      <c r="A7" s="95">
        <v>2006030018</v>
      </c>
      <c r="B7" s="33" t="s">
        <v>94</v>
      </c>
      <c r="C7" s="156">
        <f>'教学工作量1'!U8</f>
        <v>0</v>
      </c>
      <c r="D7" s="156">
        <f>'其他工作量1'!O7</f>
        <v>0</v>
      </c>
      <c r="E7" s="156"/>
      <c r="F7" s="156"/>
      <c r="G7" s="156">
        <f aca="true" t="shared" si="0" ref="G7:G33">C7+E7</f>
        <v>0</v>
      </c>
      <c r="H7" s="156">
        <f aca="true" t="shared" si="1" ref="H7:H33">D7+F7</f>
        <v>0</v>
      </c>
      <c r="I7" s="156">
        <f aca="true" t="shared" si="2" ref="I7:I26">G7+H7</f>
        <v>0</v>
      </c>
      <c r="J7" s="122"/>
      <c r="K7" s="122"/>
    </row>
    <row r="8" spans="1:11" ht="19.5" customHeight="1">
      <c r="A8" s="95">
        <v>2015220319</v>
      </c>
      <c r="B8" s="41" t="s">
        <v>10</v>
      </c>
      <c r="C8" s="156">
        <f>'教学工作量1'!U9</f>
        <v>96</v>
      </c>
      <c r="D8" s="156">
        <f>'其他工作量1'!O8</f>
        <v>28</v>
      </c>
      <c r="E8" s="156"/>
      <c r="F8" s="156"/>
      <c r="G8" s="156">
        <f t="shared" si="0"/>
        <v>96</v>
      </c>
      <c r="H8" s="156">
        <f t="shared" si="1"/>
        <v>28</v>
      </c>
      <c r="I8" s="156">
        <f t="shared" si="2"/>
        <v>124</v>
      </c>
      <c r="J8" s="95"/>
      <c r="K8" s="122"/>
    </row>
    <row r="9" spans="1:11" ht="19.5" customHeight="1">
      <c r="A9" s="95">
        <v>2015220317</v>
      </c>
      <c r="B9" s="41" t="s">
        <v>11</v>
      </c>
      <c r="C9" s="156">
        <f>'教学工作量1'!U11</f>
        <v>64</v>
      </c>
      <c r="D9" s="156">
        <f>'其他工作量1'!O9</f>
        <v>66.5</v>
      </c>
      <c r="E9" s="156"/>
      <c r="F9" s="156"/>
      <c r="G9" s="156">
        <f t="shared" si="0"/>
        <v>64</v>
      </c>
      <c r="H9" s="156">
        <f t="shared" si="1"/>
        <v>66.5</v>
      </c>
      <c r="I9" s="156">
        <f t="shared" si="2"/>
        <v>130.5</v>
      </c>
      <c r="J9" s="122"/>
      <c r="K9" s="122"/>
    </row>
    <row r="10" spans="1:11" ht="19.5" customHeight="1">
      <c r="A10" s="95">
        <v>2016220454</v>
      </c>
      <c r="B10" s="41" t="s">
        <v>12</v>
      </c>
      <c r="C10" s="156">
        <f>'教学工作量1'!U12</f>
        <v>0</v>
      </c>
      <c r="D10" s="156">
        <f>'其他工作量1'!O10</f>
        <v>0</v>
      </c>
      <c r="E10" s="156"/>
      <c r="F10" s="156"/>
      <c r="G10" s="156">
        <f t="shared" si="0"/>
        <v>0</v>
      </c>
      <c r="H10" s="156">
        <f t="shared" si="1"/>
        <v>0</v>
      </c>
      <c r="I10" s="156">
        <f t="shared" si="2"/>
        <v>0</v>
      </c>
      <c r="J10" s="95"/>
      <c r="K10" s="122"/>
    </row>
    <row r="11" spans="1:11" ht="19.5" customHeight="1">
      <c r="A11" s="95">
        <v>2014220310</v>
      </c>
      <c r="B11" s="41" t="s">
        <v>13</v>
      </c>
      <c r="C11" s="156">
        <f>'教学工作量1'!U13</f>
        <v>207.33333333333334</v>
      </c>
      <c r="D11" s="156">
        <f>'其他工作量1'!O11</f>
        <v>90.5</v>
      </c>
      <c r="E11" s="156"/>
      <c r="F11" s="156"/>
      <c r="G11" s="156">
        <f t="shared" si="0"/>
        <v>207.33333333333334</v>
      </c>
      <c r="H11" s="156">
        <f t="shared" si="1"/>
        <v>90.5</v>
      </c>
      <c r="I11" s="156">
        <f t="shared" si="2"/>
        <v>297.83333333333337</v>
      </c>
      <c r="J11" s="95"/>
      <c r="K11" s="95"/>
    </row>
    <row r="12" spans="1:11" ht="19.5" customHeight="1">
      <c r="A12" s="95">
        <v>1997220312</v>
      </c>
      <c r="B12" s="41" t="s">
        <v>14</v>
      </c>
      <c r="C12" s="156">
        <f>'教学工作量1'!U16</f>
        <v>150.35555555555555</v>
      </c>
      <c r="D12" s="156">
        <f>'其他工作量1'!O12</f>
        <v>80.75</v>
      </c>
      <c r="E12" s="156"/>
      <c r="F12" s="156"/>
      <c r="G12" s="156">
        <f t="shared" si="0"/>
        <v>150.35555555555555</v>
      </c>
      <c r="H12" s="156">
        <f t="shared" si="1"/>
        <v>80.75</v>
      </c>
      <c r="I12" s="156">
        <f t="shared" si="2"/>
        <v>231.10555555555555</v>
      </c>
      <c r="J12" s="95"/>
      <c r="K12" s="122"/>
    </row>
    <row r="13" spans="1:11" ht="19.5" customHeight="1">
      <c r="A13" s="95">
        <v>2014220313</v>
      </c>
      <c r="B13" s="41" t="s">
        <v>15</v>
      </c>
      <c r="C13" s="156">
        <f>'教学工作量1'!U18</f>
        <v>177.86666666666667</v>
      </c>
      <c r="D13" s="156">
        <f>'其他工作量1'!O13</f>
        <v>94.75</v>
      </c>
      <c r="E13" s="156"/>
      <c r="F13" s="156"/>
      <c r="G13" s="156">
        <f t="shared" si="0"/>
        <v>177.86666666666667</v>
      </c>
      <c r="H13" s="156">
        <f t="shared" si="1"/>
        <v>94.75</v>
      </c>
      <c r="I13" s="156">
        <f t="shared" si="2"/>
        <v>272.6166666666667</v>
      </c>
      <c r="J13" s="95"/>
      <c r="K13" s="95"/>
    </row>
    <row r="14" spans="1:11" ht="19.5" customHeight="1">
      <c r="A14" s="95">
        <v>2015220316</v>
      </c>
      <c r="B14" s="41" t="s">
        <v>16</v>
      </c>
      <c r="C14" s="156">
        <f>'教学工作量1'!U22</f>
        <v>68.5</v>
      </c>
      <c r="D14" s="156">
        <f>'其他工作量1'!O14</f>
        <v>74.5</v>
      </c>
      <c r="E14" s="156"/>
      <c r="F14" s="156"/>
      <c r="G14" s="156">
        <f t="shared" si="0"/>
        <v>68.5</v>
      </c>
      <c r="H14" s="156">
        <f t="shared" si="1"/>
        <v>74.5</v>
      </c>
      <c r="I14" s="156">
        <f t="shared" si="2"/>
        <v>143</v>
      </c>
      <c r="J14" s="104"/>
      <c r="K14" s="122"/>
    </row>
    <row r="15" spans="1:11" ht="19.5" customHeight="1">
      <c r="A15" s="95">
        <v>2015220314</v>
      </c>
      <c r="B15" s="41" t="s">
        <v>17</v>
      </c>
      <c r="C15" s="156">
        <f>'教学工作量1'!U23</f>
        <v>154.26666666666665</v>
      </c>
      <c r="D15" s="156">
        <f>'其他工作量1'!O15</f>
        <v>64</v>
      </c>
      <c r="E15" s="156"/>
      <c r="F15" s="156"/>
      <c r="G15" s="156">
        <f t="shared" si="0"/>
        <v>154.26666666666665</v>
      </c>
      <c r="H15" s="156">
        <f t="shared" si="1"/>
        <v>64</v>
      </c>
      <c r="I15" s="156">
        <f t="shared" si="2"/>
        <v>218.26666666666665</v>
      </c>
      <c r="J15" s="95"/>
      <c r="K15" s="95"/>
    </row>
    <row r="16" spans="1:11" ht="19.5" customHeight="1">
      <c r="A16" s="95">
        <v>2015220318</v>
      </c>
      <c r="B16" s="41" t="s">
        <v>18</v>
      </c>
      <c r="C16" s="156">
        <f>'教学工作量1'!U25</f>
        <v>283.3333333333333</v>
      </c>
      <c r="D16" s="156">
        <f>'其他工作量1'!O16</f>
        <v>119</v>
      </c>
      <c r="E16" s="156"/>
      <c r="F16" s="156"/>
      <c r="G16" s="156">
        <f t="shared" si="0"/>
        <v>283.3333333333333</v>
      </c>
      <c r="H16" s="156">
        <f t="shared" si="1"/>
        <v>119</v>
      </c>
      <c r="I16" s="156">
        <f t="shared" si="2"/>
        <v>402.3333333333333</v>
      </c>
      <c r="J16" s="95"/>
      <c r="K16" s="95"/>
    </row>
    <row r="17" spans="1:11" ht="19.5" customHeight="1">
      <c r="A17" s="95">
        <v>2015220315</v>
      </c>
      <c r="B17" s="41" t="s">
        <v>19</v>
      </c>
      <c r="C17" s="156">
        <f>'教学工作量1'!U30</f>
        <v>235.20000000000002</v>
      </c>
      <c r="D17" s="156">
        <f>'其他工作量1'!O17</f>
        <v>83.75</v>
      </c>
      <c r="E17" s="156"/>
      <c r="F17" s="156"/>
      <c r="G17" s="156">
        <f t="shared" si="0"/>
        <v>235.20000000000002</v>
      </c>
      <c r="H17" s="156">
        <f t="shared" si="1"/>
        <v>83.75</v>
      </c>
      <c r="I17" s="156">
        <f t="shared" si="2"/>
        <v>318.95000000000005</v>
      </c>
      <c r="J17" s="95"/>
      <c r="K17" s="95"/>
    </row>
    <row r="18" spans="1:11" ht="19.5" customHeight="1">
      <c r="A18" s="95">
        <v>2016220445</v>
      </c>
      <c r="B18" s="105" t="s">
        <v>20</v>
      </c>
      <c r="C18" s="156">
        <f>'教学工作量1'!U33</f>
        <v>210.86666666666667</v>
      </c>
      <c r="D18" s="156">
        <f>'其他工作量1'!O18</f>
        <v>147.5</v>
      </c>
      <c r="E18" s="156"/>
      <c r="F18" s="156"/>
      <c r="G18" s="156">
        <f t="shared" si="0"/>
        <v>210.86666666666667</v>
      </c>
      <c r="H18" s="156">
        <f t="shared" si="1"/>
        <v>147.5</v>
      </c>
      <c r="I18" s="156">
        <f t="shared" si="2"/>
        <v>358.3666666666667</v>
      </c>
      <c r="J18" s="95"/>
      <c r="K18" s="95"/>
    </row>
    <row r="19" spans="1:11" ht="19.5" customHeight="1">
      <c r="A19" s="95">
        <v>2016220444</v>
      </c>
      <c r="B19" s="106" t="s">
        <v>21</v>
      </c>
      <c r="C19" s="156">
        <f>'教学工作量1'!U37</f>
        <v>273</v>
      </c>
      <c r="D19" s="156">
        <f>'其他工作量1'!O19</f>
        <v>98.75</v>
      </c>
      <c r="E19" s="156"/>
      <c r="F19" s="156"/>
      <c r="G19" s="156">
        <f t="shared" si="0"/>
        <v>273</v>
      </c>
      <c r="H19" s="156">
        <f t="shared" si="1"/>
        <v>98.75</v>
      </c>
      <c r="I19" s="156">
        <f t="shared" si="2"/>
        <v>371.75</v>
      </c>
      <c r="J19" s="95"/>
      <c r="K19" s="95"/>
    </row>
    <row r="20" spans="1:11" ht="19.5" customHeight="1">
      <c r="A20" s="95">
        <v>2016220442</v>
      </c>
      <c r="B20" s="107" t="s">
        <v>22</v>
      </c>
      <c r="C20" s="156">
        <f>'教学工作量1'!U40</f>
        <v>199</v>
      </c>
      <c r="D20" s="156">
        <f>'其他工作量1'!O20</f>
        <v>72</v>
      </c>
      <c r="E20" s="156"/>
      <c r="F20" s="156"/>
      <c r="G20" s="156">
        <f t="shared" si="0"/>
        <v>199</v>
      </c>
      <c r="H20" s="156">
        <f t="shared" si="1"/>
        <v>72</v>
      </c>
      <c r="I20" s="156">
        <f t="shared" si="2"/>
        <v>271</v>
      </c>
      <c r="J20" s="104"/>
      <c r="K20" s="104"/>
    </row>
    <row r="21" spans="1:11" ht="19.5" customHeight="1">
      <c r="A21" s="95">
        <v>2016220443</v>
      </c>
      <c r="B21" s="107" t="s">
        <v>23</v>
      </c>
      <c r="C21" s="156">
        <f>'教学工作量1'!U44</f>
        <v>106</v>
      </c>
      <c r="D21" s="156">
        <f>'其他工作量1'!O21</f>
        <v>29</v>
      </c>
      <c r="E21" s="156"/>
      <c r="F21" s="156"/>
      <c r="G21" s="156">
        <f t="shared" si="0"/>
        <v>106</v>
      </c>
      <c r="H21" s="156">
        <f t="shared" si="1"/>
        <v>29</v>
      </c>
      <c r="I21" s="156">
        <f t="shared" si="2"/>
        <v>135</v>
      </c>
      <c r="J21" s="95"/>
      <c r="K21" s="122"/>
    </row>
    <row r="22" spans="1:11" ht="19.5" customHeight="1">
      <c r="A22" s="95">
        <v>2017220467</v>
      </c>
      <c r="B22" s="106" t="s">
        <v>24</v>
      </c>
      <c r="C22" s="156">
        <f>'教学工作量1'!U46</f>
        <v>191.86666666666665</v>
      </c>
      <c r="D22" s="156">
        <f>'其他工作量1'!O22</f>
        <v>99.5</v>
      </c>
      <c r="E22" s="156"/>
      <c r="F22" s="156"/>
      <c r="G22" s="156">
        <f t="shared" si="0"/>
        <v>191.86666666666665</v>
      </c>
      <c r="H22" s="156">
        <f t="shared" si="1"/>
        <v>99.5</v>
      </c>
      <c r="I22" s="156">
        <f t="shared" si="2"/>
        <v>291.3666666666667</v>
      </c>
      <c r="J22" s="95"/>
      <c r="K22" s="95"/>
    </row>
    <row r="23" spans="1:11" ht="19.5" customHeight="1">
      <c r="A23" s="95">
        <v>2018220458</v>
      </c>
      <c r="B23" s="106" t="s">
        <v>25</v>
      </c>
      <c r="C23" s="156">
        <f>'教学工作量1'!U49</f>
        <v>236.5</v>
      </c>
      <c r="D23" s="156">
        <f>'其他工作量1'!O23</f>
        <v>100.75</v>
      </c>
      <c r="E23" s="156"/>
      <c r="F23" s="156"/>
      <c r="G23" s="156">
        <f t="shared" si="0"/>
        <v>236.5</v>
      </c>
      <c r="H23" s="156">
        <f t="shared" si="1"/>
        <v>100.75</v>
      </c>
      <c r="I23" s="156">
        <f t="shared" si="2"/>
        <v>337.25</v>
      </c>
      <c r="J23" s="95"/>
      <c r="K23" s="95"/>
    </row>
    <row r="24" spans="1:11" ht="19.5" customHeight="1">
      <c r="A24" s="95">
        <v>2018220459</v>
      </c>
      <c r="B24" s="106" t="s">
        <v>26</v>
      </c>
      <c r="C24" s="156">
        <f>'教学工作量1'!U52</f>
        <v>201.06666666666666</v>
      </c>
      <c r="D24" s="156">
        <f>'其他工作量1'!O24</f>
        <v>112.25</v>
      </c>
      <c r="E24" s="156"/>
      <c r="F24" s="156"/>
      <c r="G24" s="156">
        <f t="shared" si="0"/>
        <v>201.06666666666666</v>
      </c>
      <c r="H24" s="156">
        <f t="shared" si="1"/>
        <v>112.25</v>
      </c>
      <c r="I24" s="156">
        <f t="shared" si="2"/>
        <v>313.31666666666666</v>
      </c>
      <c r="J24" s="95"/>
      <c r="K24" s="95"/>
    </row>
    <row r="25" spans="1:11" ht="19.5" customHeight="1">
      <c r="A25" s="95">
        <v>2016220447</v>
      </c>
      <c r="B25" s="108" t="s">
        <v>27</v>
      </c>
      <c r="C25" s="156">
        <f>'教学工作量1'!U57</f>
        <v>200.8888888888889</v>
      </c>
      <c r="D25" s="156">
        <f>'其他工作量1'!O25</f>
        <v>84</v>
      </c>
      <c r="E25" s="156"/>
      <c r="F25" s="156"/>
      <c r="G25" s="156">
        <f t="shared" si="0"/>
        <v>200.8888888888889</v>
      </c>
      <c r="H25" s="156">
        <f t="shared" si="1"/>
        <v>84</v>
      </c>
      <c r="I25" s="156">
        <f t="shared" si="2"/>
        <v>284.8888888888889</v>
      </c>
      <c r="J25" s="95"/>
      <c r="K25" s="95"/>
    </row>
    <row r="26" spans="1:11" ht="19.5" customHeight="1">
      <c r="A26" s="95">
        <v>2017220450</v>
      </c>
      <c r="B26" s="106" t="s">
        <v>28</v>
      </c>
      <c r="C26" s="156">
        <f>'教学工作量1'!U60</f>
        <v>0</v>
      </c>
      <c r="D26" s="156">
        <f>'其他工作量1'!O26</f>
        <v>0</v>
      </c>
      <c r="E26" s="156"/>
      <c r="F26" s="156"/>
      <c r="G26" s="156">
        <f t="shared" si="0"/>
        <v>0</v>
      </c>
      <c r="H26" s="156">
        <f t="shared" si="1"/>
        <v>0</v>
      </c>
      <c r="I26" s="156">
        <f t="shared" si="2"/>
        <v>0</v>
      </c>
      <c r="J26" s="95"/>
      <c r="K26" s="122"/>
    </row>
    <row r="27" spans="1:11" ht="19.5" customHeight="1">
      <c r="A27" s="95">
        <v>2018220481</v>
      </c>
      <c r="B27" s="95" t="s">
        <v>30</v>
      </c>
      <c r="C27" s="156">
        <f>'教学工作量1'!U61</f>
        <v>120</v>
      </c>
      <c r="D27" s="156">
        <f>'其他工作量1'!O27</f>
        <v>139.5</v>
      </c>
      <c r="E27" s="156"/>
      <c r="F27" s="156"/>
      <c r="G27" s="156">
        <f t="shared" si="0"/>
        <v>120</v>
      </c>
      <c r="H27" s="156">
        <f t="shared" si="1"/>
        <v>139.5</v>
      </c>
      <c r="I27" s="156">
        <f aca="true" t="shared" si="3" ref="I27:I32">G27+H27</f>
        <v>259.5</v>
      </c>
      <c r="J27" s="95"/>
      <c r="K27" s="103"/>
    </row>
    <row r="28" spans="1:11" ht="19.5" customHeight="1">
      <c r="A28" s="95">
        <v>2018220471</v>
      </c>
      <c r="B28" s="95" t="s">
        <v>29</v>
      </c>
      <c r="C28" s="156">
        <f>'教学工作量1'!U63</f>
        <v>0</v>
      </c>
      <c r="D28" s="156">
        <f>'其他工作量1'!O28</f>
        <v>1</v>
      </c>
      <c r="E28" s="156"/>
      <c r="F28" s="156"/>
      <c r="G28" s="156">
        <f t="shared" si="0"/>
        <v>0</v>
      </c>
      <c r="H28" s="156">
        <f t="shared" si="1"/>
        <v>1</v>
      </c>
      <c r="I28" s="156">
        <f t="shared" si="3"/>
        <v>1</v>
      </c>
      <c r="J28" s="95"/>
      <c r="K28" s="122"/>
    </row>
    <row r="29" spans="1:11" ht="19.5" customHeight="1">
      <c r="A29" s="95">
        <v>2019220511</v>
      </c>
      <c r="B29" s="95" t="s">
        <v>103</v>
      </c>
      <c r="C29" s="156">
        <f>'教学工作量1'!U64</f>
        <v>128</v>
      </c>
      <c r="D29" s="156">
        <f>'其他工作量1'!O29</f>
        <v>27.75</v>
      </c>
      <c r="E29" s="156"/>
      <c r="F29" s="156"/>
      <c r="G29" s="156">
        <f t="shared" si="0"/>
        <v>128</v>
      </c>
      <c r="H29" s="156">
        <f t="shared" si="1"/>
        <v>27.75</v>
      </c>
      <c r="I29" s="156">
        <f t="shared" si="3"/>
        <v>155.75</v>
      </c>
      <c r="J29" s="95"/>
      <c r="K29" s="122"/>
    </row>
    <row r="30" spans="1:11" ht="19.5" customHeight="1">
      <c r="A30" s="95">
        <v>2019220512</v>
      </c>
      <c r="B30" s="95" t="s">
        <v>105</v>
      </c>
      <c r="C30" s="156">
        <f>'教学工作量1'!U66</f>
        <v>129.06666666666666</v>
      </c>
      <c r="D30" s="156">
        <f>'其他工作量1'!O30</f>
        <v>106</v>
      </c>
      <c r="E30" s="156"/>
      <c r="F30" s="156"/>
      <c r="G30" s="156">
        <f t="shared" si="0"/>
        <v>129.06666666666666</v>
      </c>
      <c r="H30" s="156">
        <f t="shared" si="1"/>
        <v>106</v>
      </c>
      <c r="I30" s="156">
        <f t="shared" si="3"/>
        <v>235.06666666666666</v>
      </c>
      <c r="J30" s="95"/>
      <c r="K30" s="122"/>
    </row>
    <row r="31" spans="1:11" ht="19.5" customHeight="1">
      <c r="A31" s="95">
        <v>2019220513</v>
      </c>
      <c r="B31" s="95" t="s">
        <v>106</v>
      </c>
      <c r="C31" s="156">
        <f>'教学工作量1'!U70</f>
        <v>304</v>
      </c>
      <c r="D31" s="156">
        <f>'其他工作量1'!O31</f>
        <v>106.75</v>
      </c>
      <c r="E31" s="156"/>
      <c r="F31" s="156"/>
      <c r="G31" s="156">
        <f t="shared" si="0"/>
        <v>304</v>
      </c>
      <c r="H31" s="156">
        <f t="shared" si="1"/>
        <v>106.75</v>
      </c>
      <c r="I31" s="156">
        <f t="shared" si="3"/>
        <v>410.75</v>
      </c>
      <c r="J31" s="95"/>
      <c r="K31" s="95"/>
    </row>
    <row r="32" spans="1:11" ht="19.5" customHeight="1">
      <c r="A32" s="95">
        <v>2019220510</v>
      </c>
      <c r="B32" s="95" t="s">
        <v>107</v>
      </c>
      <c r="C32" s="156">
        <f>'教学工作量1'!U75</f>
        <v>227.8888888888889</v>
      </c>
      <c r="D32" s="156">
        <f>'其他工作量1'!O32</f>
        <v>75.75</v>
      </c>
      <c r="E32" s="156"/>
      <c r="F32" s="156"/>
      <c r="G32" s="156">
        <f t="shared" si="0"/>
        <v>227.8888888888889</v>
      </c>
      <c r="H32" s="156">
        <f t="shared" si="1"/>
        <v>75.75</v>
      </c>
      <c r="I32" s="156">
        <f t="shared" si="3"/>
        <v>303.6388888888889</v>
      </c>
      <c r="J32" s="95"/>
      <c r="K32" s="95"/>
    </row>
    <row r="33" spans="1:11" ht="19.5" customHeight="1">
      <c r="A33" s="95">
        <v>2020220553</v>
      </c>
      <c r="B33" s="33" t="s">
        <v>113</v>
      </c>
      <c r="C33" s="156">
        <f>'教学工作量1'!U80</f>
        <v>232.2</v>
      </c>
      <c r="D33" s="156">
        <f>'其他工作量1'!O33</f>
        <v>37</v>
      </c>
      <c r="E33" s="156"/>
      <c r="F33" s="156"/>
      <c r="G33" s="156">
        <f t="shared" si="0"/>
        <v>232.2</v>
      </c>
      <c r="H33" s="156">
        <f t="shared" si="1"/>
        <v>37</v>
      </c>
      <c r="I33" s="156">
        <f>G33+H33</f>
        <v>269.2</v>
      </c>
      <c r="J33" s="95"/>
      <c r="K33" s="95"/>
    </row>
    <row r="34" ht="14.25">
      <c r="A34" s="31"/>
    </row>
    <row r="35" ht="14.25">
      <c r="A35" s="31"/>
    </row>
    <row r="36" ht="14.25">
      <c r="A36" s="31"/>
    </row>
    <row r="37" ht="14.25">
      <c r="A37" s="31"/>
    </row>
    <row r="38" ht="14.25">
      <c r="A38" s="31"/>
    </row>
    <row r="39" ht="14.25">
      <c r="A39" s="31"/>
    </row>
    <row r="40" ht="14.25">
      <c r="A40" s="31"/>
    </row>
    <row r="41" ht="14.25">
      <c r="A41" s="31"/>
    </row>
    <row r="42" ht="14.25">
      <c r="A42" s="31"/>
    </row>
    <row r="43" ht="14.25">
      <c r="A43" s="31"/>
    </row>
    <row r="44" ht="14.25">
      <c r="A44" s="31"/>
    </row>
    <row r="45" ht="14.25">
      <c r="A45" s="31"/>
    </row>
    <row r="46" ht="14.25">
      <c r="A46" s="31"/>
    </row>
    <row r="47" ht="14.25">
      <c r="A47" s="31"/>
    </row>
    <row r="48" ht="14.25">
      <c r="A48" s="31"/>
    </row>
    <row r="49" ht="14.25">
      <c r="A49" s="31"/>
    </row>
    <row r="50" ht="14.25">
      <c r="A50" s="31"/>
    </row>
    <row r="51" ht="14.25">
      <c r="A51" s="31"/>
    </row>
    <row r="52" ht="14.25">
      <c r="A52" s="31"/>
    </row>
    <row r="53" ht="14.25">
      <c r="A53" s="31"/>
    </row>
    <row r="54" ht="14.25">
      <c r="A54" s="31"/>
    </row>
    <row r="55" ht="14.25">
      <c r="A55" s="31"/>
    </row>
    <row r="56" ht="14.25">
      <c r="A56" s="31"/>
    </row>
    <row r="57" ht="14.25">
      <c r="A57" s="31"/>
    </row>
    <row r="58" ht="14.25">
      <c r="A58" s="31"/>
    </row>
    <row r="59" ht="14.25">
      <c r="A59" s="31"/>
    </row>
    <row r="60" ht="14.25">
      <c r="A60" s="31"/>
    </row>
    <row r="61" ht="14.25">
      <c r="A61" s="31"/>
    </row>
    <row r="62" ht="14.25">
      <c r="A62" s="31"/>
    </row>
    <row r="63" ht="14.25">
      <c r="A63" s="31"/>
    </row>
    <row r="64" ht="14.25">
      <c r="A64" s="31"/>
    </row>
    <row r="65" ht="14.25">
      <c r="A65" s="31"/>
    </row>
    <row r="66" ht="14.25">
      <c r="A66" s="31"/>
    </row>
    <row r="67" ht="14.25">
      <c r="A67" s="31"/>
    </row>
    <row r="68" ht="14.25">
      <c r="A68" s="31"/>
    </row>
    <row r="69" ht="14.25">
      <c r="A69" s="31"/>
    </row>
    <row r="70" ht="14.25">
      <c r="A70" s="31"/>
    </row>
    <row r="71" ht="14.25">
      <c r="A71" s="31"/>
    </row>
    <row r="72" ht="14.25">
      <c r="A72" s="31"/>
    </row>
    <row r="73" ht="14.25">
      <c r="A73" s="31"/>
    </row>
    <row r="74" ht="14.25">
      <c r="A74" s="31"/>
    </row>
    <row r="75" ht="14.25">
      <c r="A75" s="31"/>
    </row>
    <row r="76" ht="14.25">
      <c r="A76" s="31"/>
    </row>
    <row r="77" ht="14.25">
      <c r="A77" s="31"/>
    </row>
    <row r="78" ht="14.25">
      <c r="A78" s="31"/>
    </row>
    <row r="79" ht="14.25">
      <c r="A79" s="31"/>
    </row>
    <row r="80" ht="14.25">
      <c r="A80" s="31"/>
    </row>
    <row r="81" ht="14.25">
      <c r="A81" s="31"/>
    </row>
    <row r="82" ht="14.25">
      <c r="A82" s="31"/>
    </row>
    <row r="83" ht="14.25">
      <c r="A83" s="31"/>
    </row>
    <row r="84" ht="14.25">
      <c r="A84" s="31"/>
    </row>
    <row r="85" ht="14.25">
      <c r="A85" s="31"/>
    </row>
    <row r="86" ht="14.25">
      <c r="A86" s="31"/>
    </row>
    <row r="87" ht="14.25">
      <c r="A87" s="31"/>
    </row>
    <row r="88" ht="14.25">
      <c r="A88" s="31"/>
    </row>
    <row r="89" ht="14.25">
      <c r="A89" s="31"/>
    </row>
    <row r="90" ht="14.25">
      <c r="A90" s="31"/>
    </row>
    <row r="91" ht="14.25">
      <c r="A91" s="31"/>
    </row>
    <row r="92" ht="14.25">
      <c r="A92" s="31"/>
    </row>
    <row r="93" ht="14.25">
      <c r="A93" s="31"/>
    </row>
    <row r="94" ht="14.25">
      <c r="A94" s="31"/>
    </row>
    <row r="95" ht="14.25">
      <c r="A95" s="31"/>
    </row>
    <row r="96" ht="14.25">
      <c r="A96" s="31"/>
    </row>
    <row r="97" ht="14.25">
      <c r="A97" s="31"/>
    </row>
    <row r="98" ht="14.25">
      <c r="A98" s="31"/>
    </row>
    <row r="99" ht="14.25">
      <c r="A99" s="31"/>
    </row>
    <row r="100" ht="14.25">
      <c r="A100" s="31"/>
    </row>
    <row r="101" ht="14.25">
      <c r="A101" s="31"/>
    </row>
    <row r="102" ht="14.25">
      <c r="A102" s="31"/>
    </row>
    <row r="103" ht="14.25">
      <c r="A103" s="31"/>
    </row>
    <row r="104" ht="14.25">
      <c r="A104" s="31"/>
    </row>
    <row r="105" ht="14.25">
      <c r="A105" s="31"/>
    </row>
    <row r="106" ht="14.25">
      <c r="A106" s="31"/>
    </row>
    <row r="107" ht="14.25">
      <c r="A107" s="31"/>
    </row>
    <row r="108" ht="14.25">
      <c r="A108" s="31"/>
    </row>
    <row r="109" ht="14.25">
      <c r="A109" s="31"/>
    </row>
    <row r="110" ht="14.25">
      <c r="A110" s="31"/>
    </row>
    <row r="111" ht="14.25">
      <c r="A111" s="31"/>
    </row>
    <row r="112" ht="14.25">
      <c r="A112" s="31"/>
    </row>
    <row r="113" ht="14.25">
      <c r="A113" s="31"/>
    </row>
    <row r="114" ht="14.25">
      <c r="A114" s="31"/>
    </row>
    <row r="115" ht="14.25">
      <c r="A115" s="31"/>
    </row>
    <row r="116" ht="14.25">
      <c r="A116" s="31"/>
    </row>
    <row r="117" ht="14.25">
      <c r="A117" s="31"/>
    </row>
    <row r="118" ht="14.25">
      <c r="A118" s="31"/>
    </row>
    <row r="119" ht="14.25">
      <c r="A119" s="31"/>
    </row>
    <row r="120" ht="14.25">
      <c r="A120" s="31"/>
    </row>
    <row r="121" ht="14.25">
      <c r="A121" s="31"/>
    </row>
    <row r="122" ht="14.25">
      <c r="A122" s="31"/>
    </row>
    <row r="123" ht="14.25">
      <c r="A123" s="31"/>
    </row>
    <row r="124" ht="14.25">
      <c r="A124" s="31"/>
    </row>
    <row r="125" ht="14.25">
      <c r="A125" s="31"/>
    </row>
    <row r="126" ht="14.25">
      <c r="A126" s="31"/>
    </row>
    <row r="127" ht="14.25">
      <c r="A127" s="31"/>
    </row>
    <row r="128" ht="14.25">
      <c r="A128" s="31"/>
    </row>
    <row r="129" ht="14.25">
      <c r="A129" s="31"/>
    </row>
    <row r="130" ht="14.25">
      <c r="A130" s="31"/>
    </row>
    <row r="131" ht="14.25">
      <c r="A131" s="31"/>
    </row>
    <row r="132" ht="14.25">
      <c r="A132" s="31"/>
    </row>
    <row r="133" ht="14.25">
      <c r="A133" s="31"/>
    </row>
    <row r="134" ht="14.25">
      <c r="A134" s="31"/>
    </row>
    <row r="135" ht="14.25">
      <c r="A135" s="31"/>
    </row>
    <row r="136" ht="14.25">
      <c r="A136" s="31"/>
    </row>
    <row r="137" ht="14.25">
      <c r="A137" s="31"/>
    </row>
    <row r="138" ht="14.25">
      <c r="A138" s="31"/>
    </row>
    <row r="139" ht="14.25">
      <c r="A139" s="31"/>
    </row>
    <row r="140" ht="14.25">
      <c r="A140" s="31"/>
    </row>
    <row r="141" ht="14.25">
      <c r="A141" s="31"/>
    </row>
    <row r="142" ht="14.25">
      <c r="A142" s="31"/>
    </row>
    <row r="143" ht="14.25">
      <c r="A143" s="31"/>
    </row>
    <row r="144" ht="14.25">
      <c r="A144" s="31"/>
    </row>
    <row r="145" ht="14.25">
      <c r="A145" s="31"/>
    </row>
    <row r="146" ht="14.25">
      <c r="A146" s="31"/>
    </row>
    <row r="147" ht="14.25">
      <c r="A147" s="31"/>
    </row>
    <row r="148" ht="14.25">
      <c r="A148" s="31"/>
    </row>
    <row r="149" ht="14.25">
      <c r="A149" s="31"/>
    </row>
    <row r="150" ht="14.25">
      <c r="A150" s="31"/>
    </row>
    <row r="151" ht="14.25">
      <c r="A151" s="31"/>
    </row>
    <row r="152" ht="14.25">
      <c r="A152" s="31"/>
    </row>
    <row r="153" ht="14.25">
      <c r="A153" s="31"/>
    </row>
    <row r="154" ht="14.25">
      <c r="A154" s="31"/>
    </row>
    <row r="155" ht="14.25">
      <c r="A155" s="31"/>
    </row>
    <row r="156" ht="14.25">
      <c r="A156" s="31"/>
    </row>
    <row r="157" ht="14.25">
      <c r="A157" s="31"/>
    </row>
    <row r="158" ht="14.25">
      <c r="A158" s="31"/>
    </row>
    <row r="159" ht="14.25">
      <c r="A159" s="31"/>
    </row>
    <row r="160" ht="14.25">
      <c r="A160" s="31"/>
    </row>
    <row r="161" ht="14.25">
      <c r="A161" s="31"/>
    </row>
    <row r="162" ht="14.25">
      <c r="A162" s="31"/>
    </row>
    <row r="163" ht="14.25">
      <c r="A163" s="31"/>
    </row>
    <row r="164" ht="14.25">
      <c r="A164" s="31"/>
    </row>
    <row r="165" ht="14.25">
      <c r="A165" s="31"/>
    </row>
    <row r="166" ht="14.25">
      <c r="A166" s="31"/>
    </row>
    <row r="167" ht="14.25">
      <c r="A167" s="31"/>
    </row>
    <row r="168" ht="14.25">
      <c r="A168" s="31"/>
    </row>
    <row r="169" ht="14.25">
      <c r="A169" s="31"/>
    </row>
    <row r="170" ht="14.25">
      <c r="A170" s="31"/>
    </row>
    <row r="171" ht="14.25">
      <c r="A171" s="31"/>
    </row>
    <row r="172" ht="14.25">
      <c r="A172" s="31"/>
    </row>
    <row r="173" ht="14.25">
      <c r="A173" s="31"/>
    </row>
    <row r="174" ht="14.25">
      <c r="A174" s="31"/>
    </row>
    <row r="175" ht="14.25">
      <c r="A175" s="31"/>
    </row>
    <row r="176" ht="14.25">
      <c r="A176" s="31"/>
    </row>
    <row r="177" ht="14.25">
      <c r="A177" s="31"/>
    </row>
    <row r="178" ht="14.25">
      <c r="A178" s="31"/>
    </row>
    <row r="179" ht="14.25">
      <c r="A179" s="31"/>
    </row>
    <row r="180" ht="14.25">
      <c r="A180" s="31"/>
    </row>
    <row r="181" ht="14.25">
      <c r="A181" s="31"/>
    </row>
    <row r="182" ht="14.25">
      <c r="A182" s="31"/>
    </row>
    <row r="183" ht="14.25">
      <c r="A183" s="31"/>
    </row>
    <row r="184" ht="14.25">
      <c r="A184" s="31"/>
    </row>
    <row r="185" ht="14.25">
      <c r="A185" s="31"/>
    </row>
    <row r="186" ht="14.25">
      <c r="A186" s="31"/>
    </row>
    <row r="187" ht="14.25">
      <c r="A187" s="31"/>
    </row>
    <row r="188" ht="14.25">
      <c r="A188" s="31"/>
    </row>
    <row r="189" ht="14.25">
      <c r="A189" s="31"/>
    </row>
  </sheetData>
  <sheetProtection/>
  <mergeCells count="11">
    <mergeCell ref="J4:J5"/>
    <mergeCell ref="K4:K5"/>
    <mergeCell ref="A1:J1"/>
    <mergeCell ref="A2:J2"/>
    <mergeCell ref="A3:J3"/>
    <mergeCell ref="C4:D4"/>
    <mergeCell ref="E4:F4"/>
    <mergeCell ref="G4:H4"/>
    <mergeCell ref="A4:A5"/>
    <mergeCell ref="B4:B5"/>
    <mergeCell ref="I4:I5"/>
  </mergeCells>
  <printOptions horizontalCentered="1"/>
  <pageMargins left="0.71" right="0.71" top="0.75" bottom="0.75" header="0.31" footer="0.31"/>
  <pageSetup fitToHeight="0" fitToWidth="1" horizontalDpi="600" verticalDpi="600" orientation="portrait" paperSize="9" scale="63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2"/>
  <sheetViews>
    <sheetView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X8" sqref="X8"/>
    </sheetView>
  </sheetViews>
  <sheetFormatPr defaultColWidth="9.00390625" defaultRowHeight="14.25"/>
  <cols>
    <col min="1" max="1" width="10.375" style="20" customWidth="1"/>
    <col min="2" max="2" width="8.875" style="1" customWidth="1"/>
    <col min="3" max="3" width="9.00390625" style="1" customWidth="1"/>
    <col min="4" max="4" width="5.00390625" style="1" bestFit="1" customWidth="1"/>
    <col min="5" max="5" width="6.375" style="1" customWidth="1"/>
    <col min="6" max="9" width="4.75390625" style="1" customWidth="1"/>
    <col min="10" max="10" width="6.00390625" style="2" customWidth="1"/>
    <col min="11" max="11" width="4.75390625" style="2" customWidth="1"/>
    <col min="12" max="12" width="6.00390625" style="2" customWidth="1"/>
    <col min="13" max="13" width="9.125" style="21" customWidth="1"/>
    <col min="14" max="14" width="4.75390625" style="1" bestFit="1" customWidth="1"/>
    <col min="15" max="15" width="6.00390625" style="1" bestFit="1" customWidth="1"/>
    <col min="16" max="16" width="6.375" style="1" customWidth="1"/>
    <col min="17" max="17" width="4.75390625" style="1" bestFit="1" customWidth="1"/>
    <col min="18" max="18" width="4.50390625" style="1" bestFit="1" customWidth="1"/>
    <col min="19" max="19" width="6.00390625" style="21" bestFit="1" customWidth="1"/>
    <col min="20" max="20" width="6.75390625" style="2" bestFit="1" customWidth="1"/>
    <col min="21" max="21" width="6.625" style="2" customWidth="1"/>
    <col min="22" max="22" width="6.375" style="1" customWidth="1"/>
    <col min="23" max="16384" width="9.00390625" style="1" customWidth="1"/>
  </cols>
  <sheetData>
    <row r="1" spans="1:22" ht="31.5" customHeight="1">
      <c r="A1" s="159" t="s">
        <v>197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6"/>
    </row>
    <row r="2" spans="1:22" ht="14.25">
      <c r="A2" s="168" t="s">
        <v>31</v>
      </c>
      <c r="B2" s="168"/>
      <c r="C2" s="169" t="s">
        <v>32</v>
      </c>
      <c r="D2" s="169"/>
      <c r="E2" s="3"/>
      <c r="F2" s="3"/>
      <c r="G2" s="9"/>
      <c r="H2" s="9"/>
      <c r="I2" s="10"/>
      <c r="J2" s="170" t="s">
        <v>33</v>
      </c>
      <c r="K2" s="170"/>
      <c r="L2" s="171" t="s">
        <v>98</v>
      </c>
      <c r="M2" s="171"/>
      <c r="N2" s="9"/>
      <c r="O2" s="9"/>
      <c r="P2" s="9"/>
      <c r="Q2" s="7">
        <v>7</v>
      </c>
      <c r="R2" s="25" t="s">
        <v>34</v>
      </c>
      <c r="S2" s="11">
        <v>5</v>
      </c>
      <c r="T2" s="12" t="s">
        <v>35</v>
      </c>
      <c r="U2" s="5"/>
      <c r="V2" s="9"/>
    </row>
    <row r="3" spans="1:22" s="27" customFormat="1" ht="18" customHeight="1">
      <c r="A3" s="172" t="s">
        <v>36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26"/>
    </row>
    <row r="4" spans="1:21" ht="20.25" customHeight="1">
      <c r="A4" s="166" t="s">
        <v>1</v>
      </c>
      <c r="B4" s="158" t="s">
        <v>2</v>
      </c>
      <c r="C4" s="158" t="s">
        <v>37</v>
      </c>
      <c r="D4" s="158"/>
      <c r="E4" s="158"/>
      <c r="F4" s="158"/>
      <c r="G4" s="158"/>
      <c r="H4" s="158"/>
      <c r="I4" s="158"/>
      <c r="J4" s="158"/>
      <c r="K4" s="158"/>
      <c r="L4" s="158"/>
      <c r="M4" s="158" t="s">
        <v>38</v>
      </c>
      <c r="N4" s="158"/>
      <c r="O4" s="158"/>
      <c r="P4" s="158"/>
      <c r="Q4" s="158"/>
      <c r="R4" s="158"/>
      <c r="S4" s="158"/>
      <c r="T4" s="158"/>
      <c r="U4" s="179" t="s">
        <v>6</v>
      </c>
    </row>
    <row r="5" spans="1:21" ht="21">
      <c r="A5" s="166"/>
      <c r="B5" s="158"/>
      <c r="C5" s="4" t="s">
        <v>39</v>
      </c>
      <c r="D5" s="4" t="s">
        <v>40</v>
      </c>
      <c r="E5" s="4" t="s">
        <v>41</v>
      </c>
      <c r="F5" s="4" t="s">
        <v>42</v>
      </c>
      <c r="G5" s="4" t="s">
        <v>43</v>
      </c>
      <c r="H5" s="14" t="s">
        <v>44</v>
      </c>
      <c r="I5" s="28" t="s">
        <v>45</v>
      </c>
      <c r="J5" s="15" t="s">
        <v>46</v>
      </c>
      <c r="K5" s="15" t="s">
        <v>47</v>
      </c>
      <c r="L5" s="15" t="s">
        <v>48</v>
      </c>
      <c r="M5" s="4" t="s">
        <v>49</v>
      </c>
      <c r="N5" s="4" t="s">
        <v>50</v>
      </c>
      <c r="O5" s="4" t="s">
        <v>51</v>
      </c>
      <c r="P5" s="4" t="s">
        <v>52</v>
      </c>
      <c r="Q5" s="4" t="s">
        <v>42</v>
      </c>
      <c r="R5" s="4" t="s">
        <v>53</v>
      </c>
      <c r="S5" s="29" t="s">
        <v>54</v>
      </c>
      <c r="T5" s="15" t="s">
        <v>55</v>
      </c>
      <c r="U5" s="179"/>
    </row>
    <row r="6" spans="1:23" ht="36" customHeight="1">
      <c r="A6" s="180">
        <v>1982220306</v>
      </c>
      <c r="B6" s="41" t="s">
        <v>9</v>
      </c>
      <c r="C6" s="34" t="s">
        <v>218</v>
      </c>
      <c r="D6" s="33">
        <v>24</v>
      </c>
      <c r="E6" s="42" t="s">
        <v>219</v>
      </c>
      <c r="F6" s="33">
        <v>29</v>
      </c>
      <c r="G6" s="36">
        <v>4</v>
      </c>
      <c r="H6" s="37">
        <f>I6/G6</f>
        <v>6</v>
      </c>
      <c r="I6" s="33">
        <f>D6</f>
        <v>24</v>
      </c>
      <c r="J6" s="38">
        <v>1</v>
      </c>
      <c r="K6" s="38">
        <v>1.2</v>
      </c>
      <c r="L6" s="38">
        <f aca="true" t="shared" si="0" ref="L6:L21">ROUNDUP(I6*J6*K6,0)</f>
        <v>29</v>
      </c>
      <c r="M6" s="43"/>
      <c r="N6" s="43"/>
      <c r="O6" s="44"/>
      <c r="P6" s="43"/>
      <c r="Q6" s="43"/>
      <c r="R6" s="45"/>
      <c r="S6" s="46"/>
      <c r="T6" s="38"/>
      <c r="U6" s="173">
        <f>SUM(L6:L7,T6:T7)</f>
        <v>93</v>
      </c>
      <c r="W6" s="48"/>
    </row>
    <row r="7" spans="1:23" ht="36" customHeight="1">
      <c r="A7" s="181"/>
      <c r="B7" s="41" t="s">
        <v>9</v>
      </c>
      <c r="C7" s="34" t="s">
        <v>99</v>
      </c>
      <c r="D7" s="33">
        <v>64</v>
      </c>
      <c r="E7" s="42" t="s">
        <v>141</v>
      </c>
      <c r="F7" s="33">
        <v>40</v>
      </c>
      <c r="G7" s="36">
        <v>4</v>
      </c>
      <c r="H7" s="37">
        <f>I7/G7</f>
        <v>16</v>
      </c>
      <c r="I7" s="33">
        <f>D7</f>
        <v>64</v>
      </c>
      <c r="J7" s="38">
        <v>1</v>
      </c>
      <c r="K7" s="38">
        <v>1</v>
      </c>
      <c r="L7" s="38">
        <f>ROUNDUP(I7*J7*K7,0)</f>
        <v>64</v>
      </c>
      <c r="M7" s="43"/>
      <c r="N7" s="43"/>
      <c r="O7" s="44"/>
      <c r="P7" s="43"/>
      <c r="Q7" s="43"/>
      <c r="R7" s="45"/>
      <c r="S7" s="46"/>
      <c r="T7" s="38"/>
      <c r="U7" s="178"/>
      <c r="W7" s="48"/>
    </row>
    <row r="8" spans="1:23" ht="36" customHeight="1">
      <c r="A8" s="40">
        <v>2006030018</v>
      </c>
      <c r="B8" s="33" t="s">
        <v>94</v>
      </c>
      <c r="C8" s="49"/>
      <c r="D8" s="33"/>
      <c r="E8" s="50"/>
      <c r="F8" s="33"/>
      <c r="G8" s="36"/>
      <c r="H8" s="37"/>
      <c r="I8" s="33"/>
      <c r="J8" s="38"/>
      <c r="K8" s="38"/>
      <c r="L8" s="38">
        <f t="shared" si="0"/>
        <v>0</v>
      </c>
      <c r="M8" s="43"/>
      <c r="N8" s="43"/>
      <c r="O8" s="44"/>
      <c r="P8" s="43"/>
      <c r="Q8" s="43"/>
      <c r="R8" s="45"/>
      <c r="S8" s="46"/>
      <c r="T8" s="38"/>
      <c r="U8" s="47">
        <f>L8+T8</f>
        <v>0</v>
      </c>
      <c r="W8" s="48"/>
    </row>
    <row r="9" spans="1:23" ht="36" customHeight="1">
      <c r="A9" s="175">
        <v>2015220319</v>
      </c>
      <c r="B9" s="33" t="s">
        <v>69</v>
      </c>
      <c r="C9" s="34" t="s">
        <v>118</v>
      </c>
      <c r="D9" s="33">
        <v>64</v>
      </c>
      <c r="E9" s="42" t="s">
        <v>209</v>
      </c>
      <c r="F9" s="33">
        <v>24</v>
      </c>
      <c r="G9" s="36">
        <f>D9/H9</f>
        <v>4</v>
      </c>
      <c r="H9" s="37">
        <v>16</v>
      </c>
      <c r="I9" s="33">
        <f>D9</f>
        <v>64</v>
      </c>
      <c r="J9" s="38">
        <v>1</v>
      </c>
      <c r="K9" s="38">
        <v>1</v>
      </c>
      <c r="L9" s="38">
        <f>ROUNDUP(I9*J9*K9,0)</f>
        <v>64</v>
      </c>
      <c r="M9" s="145"/>
      <c r="N9" s="43"/>
      <c r="O9" s="44"/>
      <c r="P9" s="145"/>
      <c r="Q9" s="43"/>
      <c r="R9" s="45"/>
      <c r="S9" s="46"/>
      <c r="T9" s="38"/>
      <c r="U9" s="173">
        <f>SUM(L9:L10,T9:T10)</f>
        <v>96</v>
      </c>
      <c r="W9" s="48"/>
    </row>
    <row r="10" spans="1:23" ht="36" customHeight="1">
      <c r="A10" s="177"/>
      <c r="B10" s="33" t="s">
        <v>69</v>
      </c>
      <c r="C10" s="34" t="s">
        <v>208</v>
      </c>
      <c r="D10" s="33">
        <v>32</v>
      </c>
      <c r="E10" s="42" t="s">
        <v>116</v>
      </c>
      <c r="F10" s="33">
        <v>23</v>
      </c>
      <c r="G10" s="36">
        <v>4</v>
      </c>
      <c r="H10" s="37">
        <v>8</v>
      </c>
      <c r="I10" s="33">
        <f>D10</f>
        <v>32</v>
      </c>
      <c r="J10" s="38">
        <v>1</v>
      </c>
      <c r="K10" s="38">
        <v>1</v>
      </c>
      <c r="L10" s="38">
        <f t="shared" si="0"/>
        <v>32</v>
      </c>
      <c r="M10" s="145"/>
      <c r="N10" s="43"/>
      <c r="O10" s="44"/>
      <c r="P10" s="145"/>
      <c r="Q10" s="43"/>
      <c r="R10" s="45"/>
      <c r="S10" s="46"/>
      <c r="T10" s="38"/>
      <c r="U10" s="174"/>
      <c r="W10" s="48"/>
    </row>
    <row r="11" spans="1:23" ht="36" customHeight="1">
      <c r="A11" s="40">
        <v>2015220317</v>
      </c>
      <c r="B11" s="33" t="s">
        <v>70</v>
      </c>
      <c r="C11" s="34" t="s">
        <v>115</v>
      </c>
      <c r="D11" s="33">
        <v>64</v>
      </c>
      <c r="E11" s="42" t="s">
        <v>152</v>
      </c>
      <c r="F11" s="33">
        <v>24</v>
      </c>
      <c r="G11" s="36">
        <v>4</v>
      </c>
      <c r="H11" s="37">
        <f>D11/G11</f>
        <v>16</v>
      </c>
      <c r="I11" s="33">
        <v>64</v>
      </c>
      <c r="J11" s="38">
        <v>1</v>
      </c>
      <c r="K11" s="38">
        <v>1</v>
      </c>
      <c r="L11" s="38">
        <f t="shared" si="0"/>
        <v>64</v>
      </c>
      <c r="M11" s="43"/>
      <c r="N11" s="43"/>
      <c r="O11" s="44"/>
      <c r="P11" s="43"/>
      <c r="Q11" s="43"/>
      <c r="R11" s="45"/>
      <c r="S11" s="46"/>
      <c r="T11" s="38"/>
      <c r="U11" s="47">
        <f>L11+T11</f>
        <v>64</v>
      </c>
      <c r="W11" s="48"/>
    </row>
    <row r="12" spans="1:23" ht="36" customHeight="1">
      <c r="A12" s="40">
        <v>2016220454</v>
      </c>
      <c r="B12" s="33" t="s">
        <v>71</v>
      </c>
      <c r="C12" s="49"/>
      <c r="D12" s="33"/>
      <c r="E12" s="50"/>
      <c r="F12" s="33"/>
      <c r="G12" s="33"/>
      <c r="H12" s="37"/>
      <c r="I12" s="33"/>
      <c r="J12" s="38"/>
      <c r="K12" s="38"/>
      <c r="L12" s="38">
        <f t="shared" si="0"/>
        <v>0</v>
      </c>
      <c r="M12" s="43"/>
      <c r="N12" s="43"/>
      <c r="O12" s="44"/>
      <c r="P12" s="43"/>
      <c r="Q12" s="43"/>
      <c r="R12" s="45"/>
      <c r="S12" s="46"/>
      <c r="T12" s="38"/>
      <c r="U12" s="47">
        <f>L12+T12</f>
        <v>0</v>
      </c>
      <c r="W12" s="48"/>
    </row>
    <row r="13" spans="1:23" ht="36" customHeight="1">
      <c r="A13" s="175">
        <v>2014220310</v>
      </c>
      <c r="B13" s="33" t="s">
        <v>72</v>
      </c>
      <c r="C13" s="34" t="s">
        <v>139</v>
      </c>
      <c r="D13" s="33">
        <v>64</v>
      </c>
      <c r="E13" s="42" t="s">
        <v>153</v>
      </c>
      <c r="F13" s="33">
        <v>29</v>
      </c>
      <c r="G13" s="36">
        <v>4</v>
      </c>
      <c r="H13" s="37">
        <f>D13/G13</f>
        <v>16</v>
      </c>
      <c r="I13" s="33">
        <f>D13</f>
        <v>64</v>
      </c>
      <c r="J13" s="38">
        <v>1</v>
      </c>
      <c r="K13" s="38">
        <v>1</v>
      </c>
      <c r="L13" s="38">
        <f t="shared" si="0"/>
        <v>64</v>
      </c>
      <c r="M13" s="43" t="s">
        <v>156</v>
      </c>
      <c r="N13" s="43">
        <v>2</v>
      </c>
      <c r="O13" s="44">
        <v>1</v>
      </c>
      <c r="P13" s="146" t="s">
        <v>157</v>
      </c>
      <c r="Q13" s="43">
        <v>70</v>
      </c>
      <c r="R13" s="45">
        <v>1</v>
      </c>
      <c r="S13" s="46">
        <f>ROUNDUP(12*(1+Q13/45),24)</f>
        <v>30.6666666666667</v>
      </c>
      <c r="T13" s="38">
        <f>S13*R13/N13</f>
        <v>15.33333333333335</v>
      </c>
      <c r="U13" s="173">
        <f>SUM(L13:L15,T13:T15)</f>
        <v>207.33333333333334</v>
      </c>
      <c r="W13" s="48"/>
    </row>
    <row r="14" spans="1:23" ht="36" customHeight="1">
      <c r="A14" s="176"/>
      <c r="B14" s="33" t="s">
        <v>72</v>
      </c>
      <c r="C14" s="39" t="s">
        <v>139</v>
      </c>
      <c r="D14" s="33">
        <v>64</v>
      </c>
      <c r="E14" s="42" t="s">
        <v>154</v>
      </c>
      <c r="F14" s="33">
        <v>44</v>
      </c>
      <c r="G14" s="36">
        <v>4</v>
      </c>
      <c r="H14" s="37">
        <f>D14/G14</f>
        <v>16</v>
      </c>
      <c r="I14" s="33">
        <f>D14</f>
        <v>64</v>
      </c>
      <c r="J14" s="38">
        <v>1</v>
      </c>
      <c r="K14" s="38">
        <v>1</v>
      </c>
      <c r="L14" s="38">
        <f t="shared" si="0"/>
        <v>64</v>
      </c>
      <c r="M14" s="43"/>
      <c r="N14" s="43"/>
      <c r="O14" s="44"/>
      <c r="P14" s="43"/>
      <c r="Q14" s="43"/>
      <c r="R14" s="45"/>
      <c r="S14" s="46"/>
      <c r="T14" s="38"/>
      <c r="U14" s="174"/>
      <c r="W14" s="48"/>
    </row>
    <row r="15" spans="1:23" ht="36" customHeight="1">
      <c r="A15" s="177"/>
      <c r="B15" s="33" t="s">
        <v>72</v>
      </c>
      <c r="C15" s="39" t="s">
        <v>120</v>
      </c>
      <c r="D15" s="33">
        <v>64</v>
      </c>
      <c r="E15" s="42" t="s">
        <v>155</v>
      </c>
      <c r="F15" s="33">
        <v>36</v>
      </c>
      <c r="G15" s="36">
        <v>4</v>
      </c>
      <c r="H15" s="37">
        <f>D15/G15</f>
        <v>16</v>
      </c>
      <c r="I15" s="33">
        <f>D15</f>
        <v>64</v>
      </c>
      <c r="J15" s="38">
        <v>1</v>
      </c>
      <c r="K15" s="38">
        <v>1</v>
      </c>
      <c r="L15" s="38">
        <f t="shared" si="0"/>
        <v>64</v>
      </c>
      <c r="M15" s="43"/>
      <c r="N15" s="43"/>
      <c r="O15" s="44"/>
      <c r="P15" s="43"/>
      <c r="Q15" s="43"/>
      <c r="R15" s="45"/>
      <c r="S15" s="46"/>
      <c r="T15" s="38"/>
      <c r="U15" s="178"/>
      <c r="W15" s="48"/>
    </row>
    <row r="16" spans="1:23" ht="36" customHeight="1">
      <c r="A16" s="175">
        <v>1997220312</v>
      </c>
      <c r="B16" s="33" t="s">
        <v>73</v>
      </c>
      <c r="C16" s="49" t="s">
        <v>99</v>
      </c>
      <c r="D16" s="33">
        <v>64</v>
      </c>
      <c r="E16" s="42" t="s">
        <v>153</v>
      </c>
      <c r="F16" s="33">
        <v>29</v>
      </c>
      <c r="G16" s="36">
        <v>4</v>
      </c>
      <c r="H16" s="37">
        <v>16</v>
      </c>
      <c r="I16" s="33">
        <v>64</v>
      </c>
      <c r="J16" s="38">
        <v>1</v>
      </c>
      <c r="K16" s="38">
        <v>1</v>
      </c>
      <c r="L16" s="38">
        <f t="shared" si="0"/>
        <v>64</v>
      </c>
      <c r="M16" s="51" t="s">
        <v>126</v>
      </c>
      <c r="N16" s="43">
        <v>2</v>
      </c>
      <c r="O16" s="44">
        <v>1</v>
      </c>
      <c r="P16" s="146" t="s">
        <v>180</v>
      </c>
      <c r="Q16" s="43">
        <v>59</v>
      </c>
      <c r="R16" s="45">
        <v>1</v>
      </c>
      <c r="S16" s="46">
        <f>12*(1+Q16/45)</f>
        <v>27.73333333333333</v>
      </c>
      <c r="T16" s="38">
        <v>18</v>
      </c>
      <c r="U16" s="173">
        <f>SUM(L16:L17,T16:T17)</f>
        <v>150.35555555555555</v>
      </c>
      <c r="W16" s="48"/>
    </row>
    <row r="17" spans="1:23" ht="36" customHeight="1">
      <c r="A17" s="177"/>
      <c r="B17" s="33" t="s">
        <v>73</v>
      </c>
      <c r="C17" s="49" t="s">
        <v>99</v>
      </c>
      <c r="D17" s="33">
        <v>64</v>
      </c>
      <c r="E17" s="42" t="s">
        <v>154</v>
      </c>
      <c r="F17" s="33">
        <v>44</v>
      </c>
      <c r="G17" s="36">
        <v>4</v>
      </c>
      <c r="H17" s="37">
        <v>16</v>
      </c>
      <c r="I17" s="33">
        <v>64</v>
      </c>
      <c r="J17" s="38">
        <v>1</v>
      </c>
      <c r="K17" s="38">
        <v>1</v>
      </c>
      <c r="L17" s="38">
        <f t="shared" si="0"/>
        <v>64</v>
      </c>
      <c r="M17" s="43" t="s">
        <v>217</v>
      </c>
      <c r="N17" s="43">
        <v>4</v>
      </c>
      <c r="O17" s="44">
        <v>1</v>
      </c>
      <c r="P17" s="42" t="s">
        <v>190</v>
      </c>
      <c r="Q17" s="43">
        <v>53</v>
      </c>
      <c r="R17" s="45">
        <v>1</v>
      </c>
      <c r="S17" s="46">
        <f>ROUNDUP(12*(1+Q17/45),24)</f>
        <v>26.1333333333333</v>
      </c>
      <c r="T17" s="38">
        <f>S17*R17/6</f>
        <v>4.35555555555555</v>
      </c>
      <c r="U17" s="178"/>
      <c r="W17" s="48"/>
    </row>
    <row r="18" spans="1:23" ht="36" customHeight="1">
      <c r="A18" s="175">
        <v>2014220313</v>
      </c>
      <c r="B18" s="147" t="s">
        <v>66</v>
      </c>
      <c r="C18" s="49" t="s">
        <v>158</v>
      </c>
      <c r="D18" s="33">
        <v>32</v>
      </c>
      <c r="E18" s="42" t="s">
        <v>155</v>
      </c>
      <c r="F18" s="33">
        <v>36</v>
      </c>
      <c r="G18" s="36">
        <v>4</v>
      </c>
      <c r="H18" s="37">
        <f>D18/G18</f>
        <v>8</v>
      </c>
      <c r="I18" s="33">
        <f>D18</f>
        <v>32</v>
      </c>
      <c r="J18" s="38">
        <v>1</v>
      </c>
      <c r="K18" s="38">
        <v>1</v>
      </c>
      <c r="L18" s="38">
        <f t="shared" si="0"/>
        <v>32</v>
      </c>
      <c r="M18" s="51" t="s">
        <v>96</v>
      </c>
      <c r="N18" s="43">
        <v>2</v>
      </c>
      <c r="O18" s="44">
        <v>1</v>
      </c>
      <c r="P18" s="146" t="s">
        <v>191</v>
      </c>
      <c r="Q18" s="43">
        <v>59</v>
      </c>
      <c r="R18" s="45">
        <v>1</v>
      </c>
      <c r="S18" s="46">
        <f>12*(1+Q18/45)</f>
        <v>27.73333333333333</v>
      </c>
      <c r="T18" s="38">
        <f>S18*R18/N18</f>
        <v>13.866666666666665</v>
      </c>
      <c r="U18" s="173">
        <f>SUM(L18:L21,T18:T21)</f>
        <v>177.86666666666667</v>
      </c>
      <c r="W18" s="48"/>
    </row>
    <row r="19" spans="1:23" ht="36" customHeight="1">
      <c r="A19" s="176"/>
      <c r="B19" s="147" t="s">
        <v>66</v>
      </c>
      <c r="C19" s="125" t="s">
        <v>192</v>
      </c>
      <c r="D19" s="126">
        <v>64</v>
      </c>
      <c r="E19" s="42" t="s">
        <v>193</v>
      </c>
      <c r="F19" s="127">
        <v>62</v>
      </c>
      <c r="G19" s="128">
        <v>4</v>
      </c>
      <c r="H19" s="129">
        <f>D19/G19</f>
        <v>16</v>
      </c>
      <c r="I19" s="126">
        <v>42</v>
      </c>
      <c r="J19" s="130">
        <f>ROUNDUP(1+0.5*(F19/45-1),1)</f>
        <v>1.2000000000000002</v>
      </c>
      <c r="K19" s="131">
        <v>1</v>
      </c>
      <c r="L19" s="130">
        <f t="shared" si="0"/>
        <v>51</v>
      </c>
      <c r="M19" s="51"/>
      <c r="N19" s="43"/>
      <c r="O19" s="44"/>
      <c r="P19" s="146"/>
      <c r="Q19" s="43"/>
      <c r="R19" s="45"/>
      <c r="S19" s="46"/>
      <c r="T19" s="38"/>
      <c r="U19" s="174"/>
      <c r="W19" s="48"/>
    </row>
    <row r="20" spans="1:23" ht="36" customHeight="1">
      <c r="A20" s="176"/>
      <c r="B20" s="147" t="s">
        <v>66</v>
      </c>
      <c r="C20" s="39" t="s">
        <v>189</v>
      </c>
      <c r="D20" s="33">
        <v>32</v>
      </c>
      <c r="E20" s="42" t="s">
        <v>190</v>
      </c>
      <c r="F20" s="33">
        <v>53</v>
      </c>
      <c r="G20" s="36">
        <v>4</v>
      </c>
      <c r="H20" s="37">
        <v>8</v>
      </c>
      <c r="I20" s="33">
        <f>D20</f>
        <v>32</v>
      </c>
      <c r="J20" s="38">
        <f>ROUNDUP(1+0.5*(F20/45-1),1)</f>
        <v>1.1</v>
      </c>
      <c r="K20" s="38">
        <v>1</v>
      </c>
      <c r="L20" s="38">
        <f t="shared" si="0"/>
        <v>36</v>
      </c>
      <c r="M20" s="51"/>
      <c r="N20" s="43"/>
      <c r="O20" s="44"/>
      <c r="P20" s="51"/>
      <c r="Q20" s="43"/>
      <c r="R20" s="45"/>
      <c r="S20" s="46"/>
      <c r="T20" s="38"/>
      <c r="U20" s="174"/>
      <c r="W20" s="48"/>
    </row>
    <row r="21" spans="1:23" ht="36" customHeight="1">
      <c r="A21" s="176"/>
      <c r="B21" s="147" t="s">
        <v>66</v>
      </c>
      <c r="C21" s="49" t="s">
        <v>189</v>
      </c>
      <c r="D21" s="33">
        <v>32</v>
      </c>
      <c r="E21" s="42" t="s">
        <v>178</v>
      </c>
      <c r="F21" s="33">
        <v>79</v>
      </c>
      <c r="G21" s="36">
        <v>4</v>
      </c>
      <c r="H21" s="37">
        <f>D21/G21</f>
        <v>8</v>
      </c>
      <c r="I21" s="33">
        <f>D21</f>
        <v>32</v>
      </c>
      <c r="J21" s="38">
        <f>ROUNDUP(1+0.5*(F21/45-1),1)</f>
        <v>1.4000000000000001</v>
      </c>
      <c r="K21" s="38">
        <v>1</v>
      </c>
      <c r="L21" s="38">
        <f t="shared" si="0"/>
        <v>45</v>
      </c>
      <c r="M21" s="57"/>
      <c r="N21" s="43"/>
      <c r="O21" s="44"/>
      <c r="P21" s="148"/>
      <c r="Q21" s="43"/>
      <c r="R21" s="45"/>
      <c r="S21" s="46"/>
      <c r="T21" s="38"/>
      <c r="U21" s="174"/>
      <c r="W21" s="48"/>
    </row>
    <row r="22" spans="1:23" ht="36" customHeight="1">
      <c r="A22" s="40">
        <v>2015220316</v>
      </c>
      <c r="B22" s="33" t="s">
        <v>74</v>
      </c>
      <c r="C22" s="49" t="s">
        <v>119</v>
      </c>
      <c r="D22" s="33">
        <v>48</v>
      </c>
      <c r="E22" s="42" t="s">
        <v>203</v>
      </c>
      <c r="F22" s="33">
        <v>59</v>
      </c>
      <c r="G22" s="36">
        <v>4</v>
      </c>
      <c r="H22" s="37">
        <v>12</v>
      </c>
      <c r="I22" s="33">
        <v>48</v>
      </c>
      <c r="J22" s="38">
        <f>ROUNDUP(1+0.5*(F22/45-1),1)</f>
        <v>1.2000000000000002</v>
      </c>
      <c r="K22" s="38">
        <v>1</v>
      </c>
      <c r="L22" s="38">
        <f aca="true" t="shared" si="1" ref="L22:L32">ROUNDUP(I22*J22*K22,0)</f>
        <v>58</v>
      </c>
      <c r="M22" s="51" t="s">
        <v>169</v>
      </c>
      <c r="N22" s="43">
        <v>3</v>
      </c>
      <c r="O22" s="44">
        <v>1</v>
      </c>
      <c r="P22" s="42" t="s">
        <v>168</v>
      </c>
      <c r="Q22" s="43">
        <v>76</v>
      </c>
      <c r="R22" s="45">
        <v>1</v>
      </c>
      <c r="S22" s="46">
        <f>12*(1+Q22/45)</f>
        <v>32.266666666666666</v>
      </c>
      <c r="T22" s="38">
        <f>84/8</f>
        <v>10.5</v>
      </c>
      <c r="U22" s="47">
        <f>SUM(L22:L22,T22)</f>
        <v>68.5</v>
      </c>
      <c r="W22" s="48"/>
    </row>
    <row r="23" spans="1:23" ht="36" customHeight="1">
      <c r="A23" s="175">
        <v>2015220314</v>
      </c>
      <c r="B23" s="33" t="s">
        <v>75</v>
      </c>
      <c r="C23" s="49" t="s">
        <v>99</v>
      </c>
      <c r="D23" s="33">
        <v>64</v>
      </c>
      <c r="E23" s="42" t="s">
        <v>142</v>
      </c>
      <c r="F23" s="33">
        <v>33</v>
      </c>
      <c r="G23" s="36">
        <v>4</v>
      </c>
      <c r="H23" s="37">
        <f>D23/G23</f>
        <v>16</v>
      </c>
      <c r="I23" s="33">
        <v>64</v>
      </c>
      <c r="J23" s="38">
        <v>1</v>
      </c>
      <c r="K23" s="38">
        <v>1</v>
      </c>
      <c r="L23" s="38">
        <f t="shared" si="1"/>
        <v>64</v>
      </c>
      <c r="M23" s="51" t="s">
        <v>96</v>
      </c>
      <c r="N23" s="43">
        <v>2</v>
      </c>
      <c r="O23" s="44">
        <v>1</v>
      </c>
      <c r="P23" s="146" t="s">
        <v>201</v>
      </c>
      <c r="Q23" s="43">
        <v>62</v>
      </c>
      <c r="R23" s="45">
        <v>1</v>
      </c>
      <c r="S23" s="46">
        <f>12*(1+Q23/45)</f>
        <v>28.53333333333333</v>
      </c>
      <c r="T23" s="38">
        <f>S23*R23/N23</f>
        <v>14.266666666666666</v>
      </c>
      <c r="U23" s="173">
        <f>SUM(L23:L24,T23:T24)</f>
        <v>154.26666666666665</v>
      </c>
      <c r="W23" s="48"/>
    </row>
    <row r="24" spans="1:23" ht="36" customHeight="1">
      <c r="A24" s="177"/>
      <c r="B24" s="33" t="s">
        <v>75</v>
      </c>
      <c r="C24" s="49" t="s">
        <v>118</v>
      </c>
      <c r="D24" s="33">
        <v>64</v>
      </c>
      <c r="E24" s="42" t="s">
        <v>160</v>
      </c>
      <c r="F24" s="33">
        <v>34</v>
      </c>
      <c r="G24" s="36">
        <v>4</v>
      </c>
      <c r="H24" s="37">
        <f>D24/G24</f>
        <v>16</v>
      </c>
      <c r="I24" s="33">
        <v>64</v>
      </c>
      <c r="J24" s="38">
        <v>1</v>
      </c>
      <c r="K24" s="38">
        <v>1</v>
      </c>
      <c r="L24" s="38">
        <f t="shared" si="1"/>
        <v>64</v>
      </c>
      <c r="M24" s="57" t="s">
        <v>202</v>
      </c>
      <c r="N24" s="43">
        <v>2</v>
      </c>
      <c r="O24" s="44">
        <v>1</v>
      </c>
      <c r="P24" s="42" t="s">
        <v>114</v>
      </c>
      <c r="Q24" s="43">
        <v>32</v>
      </c>
      <c r="R24" s="45">
        <v>1</v>
      </c>
      <c r="S24" s="46">
        <v>24</v>
      </c>
      <c r="T24" s="38">
        <f>S24*R24/N24</f>
        <v>12</v>
      </c>
      <c r="U24" s="178"/>
      <c r="W24" s="48"/>
    </row>
    <row r="25" spans="1:23" ht="36" customHeight="1">
      <c r="A25" s="175">
        <v>2015220318</v>
      </c>
      <c r="B25" s="33" t="s">
        <v>76</v>
      </c>
      <c r="C25" s="49" t="s">
        <v>118</v>
      </c>
      <c r="D25" s="33">
        <v>64</v>
      </c>
      <c r="E25" s="42" t="s">
        <v>141</v>
      </c>
      <c r="F25" s="33">
        <v>40</v>
      </c>
      <c r="G25" s="36">
        <v>4</v>
      </c>
      <c r="H25" s="37">
        <f aca="true" t="shared" si="2" ref="H25:H56">D25/G25</f>
        <v>16</v>
      </c>
      <c r="I25" s="33">
        <f>D25</f>
        <v>64</v>
      </c>
      <c r="J25" s="38">
        <v>1</v>
      </c>
      <c r="K25" s="38">
        <v>1</v>
      </c>
      <c r="L25" s="38">
        <f>ROUNDUP(I25*J25*K25,0)</f>
        <v>64</v>
      </c>
      <c r="M25" s="145" t="s">
        <v>221</v>
      </c>
      <c r="N25" s="43">
        <v>2</v>
      </c>
      <c r="O25" s="44">
        <v>1</v>
      </c>
      <c r="P25" s="43" t="s">
        <v>222</v>
      </c>
      <c r="Q25" s="43">
        <v>24</v>
      </c>
      <c r="R25" s="45">
        <v>1</v>
      </c>
      <c r="S25" s="46">
        <v>24</v>
      </c>
      <c r="T25" s="38">
        <f>S25*R25/N25</f>
        <v>12</v>
      </c>
      <c r="U25" s="173">
        <f>SUM(L25:L29,T25:T29)</f>
        <v>283.3333333333333</v>
      </c>
      <c r="W25" s="48"/>
    </row>
    <row r="26" spans="1:23" ht="36" customHeight="1">
      <c r="A26" s="176"/>
      <c r="B26" s="33" t="s">
        <v>76</v>
      </c>
      <c r="C26" s="49" t="s">
        <v>220</v>
      </c>
      <c r="D26" s="33">
        <v>32</v>
      </c>
      <c r="E26" s="42" t="s">
        <v>203</v>
      </c>
      <c r="F26" s="33">
        <v>59</v>
      </c>
      <c r="G26" s="36">
        <v>4</v>
      </c>
      <c r="H26" s="37">
        <f t="shared" si="2"/>
        <v>8</v>
      </c>
      <c r="I26" s="33">
        <f>D26</f>
        <v>32</v>
      </c>
      <c r="J26" s="38">
        <f>ROUNDUP(1+0.5*(F26/45-1),1)</f>
        <v>1.2000000000000002</v>
      </c>
      <c r="K26" s="38">
        <v>1</v>
      </c>
      <c r="L26" s="38">
        <f>ROUNDUP(I26*J26*K26,0)</f>
        <v>39</v>
      </c>
      <c r="M26" s="51" t="s">
        <v>96</v>
      </c>
      <c r="N26" s="43">
        <v>2</v>
      </c>
      <c r="O26" s="44">
        <v>1</v>
      </c>
      <c r="P26" s="146" t="s">
        <v>157</v>
      </c>
      <c r="Q26" s="43">
        <v>70</v>
      </c>
      <c r="R26" s="45">
        <v>1</v>
      </c>
      <c r="S26" s="46">
        <f>12*(1+Q26/45)</f>
        <v>30.666666666666664</v>
      </c>
      <c r="T26" s="38">
        <f>S26*R26/N26</f>
        <v>15.333333333333332</v>
      </c>
      <c r="U26" s="174"/>
      <c r="W26" s="48"/>
    </row>
    <row r="27" spans="1:23" ht="36" customHeight="1">
      <c r="A27" s="176"/>
      <c r="B27" s="33" t="s">
        <v>76</v>
      </c>
      <c r="C27" s="49" t="s">
        <v>220</v>
      </c>
      <c r="D27" s="33">
        <v>32</v>
      </c>
      <c r="E27" s="42" t="s">
        <v>151</v>
      </c>
      <c r="F27" s="33">
        <v>76</v>
      </c>
      <c r="G27" s="36">
        <v>4</v>
      </c>
      <c r="H27" s="37">
        <f t="shared" si="2"/>
        <v>8</v>
      </c>
      <c r="I27" s="33">
        <f>D27</f>
        <v>32</v>
      </c>
      <c r="J27" s="38">
        <f>ROUNDUP(1+0.5*(F27/45-1),1)</f>
        <v>1.4000000000000001</v>
      </c>
      <c r="K27" s="38">
        <v>1</v>
      </c>
      <c r="L27" s="38">
        <f>ROUNDUP(I27*J27*K27,0)</f>
        <v>45</v>
      </c>
      <c r="M27" s="145"/>
      <c r="N27" s="43"/>
      <c r="O27" s="44"/>
      <c r="P27" s="145"/>
      <c r="Q27" s="43"/>
      <c r="R27" s="45"/>
      <c r="S27" s="46"/>
      <c r="T27" s="38"/>
      <c r="U27" s="174"/>
      <c r="W27" s="48"/>
    </row>
    <row r="28" spans="1:23" ht="36" customHeight="1">
      <c r="A28" s="176"/>
      <c r="B28" s="33" t="s">
        <v>76</v>
      </c>
      <c r="C28" s="49" t="s">
        <v>100</v>
      </c>
      <c r="D28" s="33">
        <v>96</v>
      </c>
      <c r="E28" s="42" t="s">
        <v>182</v>
      </c>
      <c r="F28" s="33">
        <v>106</v>
      </c>
      <c r="G28" s="36">
        <v>4</v>
      </c>
      <c r="H28" s="37">
        <v>16</v>
      </c>
      <c r="I28" s="33">
        <v>18</v>
      </c>
      <c r="J28" s="38">
        <f>ROUNDUP(1+0.5*(F28/45-1),1)</f>
        <v>1.7000000000000002</v>
      </c>
      <c r="K28" s="38">
        <v>1</v>
      </c>
      <c r="L28" s="38">
        <f>ROUNDUP(I28*J28*K28,0)</f>
        <v>31</v>
      </c>
      <c r="M28" s="51"/>
      <c r="N28" s="43"/>
      <c r="O28" s="44"/>
      <c r="P28" s="51"/>
      <c r="Q28" s="43"/>
      <c r="R28" s="45"/>
      <c r="S28" s="46"/>
      <c r="T28" s="38"/>
      <c r="U28" s="174"/>
      <c r="W28" s="48"/>
    </row>
    <row r="29" spans="1:23" ht="36" customHeight="1">
      <c r="A29" s="177"/>
      <c r="B29" s="33" t="s">
        <v>76</v>
      </c>
      <c r="C29" s="49" t="s">
        <v>117</v>
      </c>
      <c r="D29" s="33">
        <v>64</v>
      </c>
      <c r="E29" s="42" t="s">
        <v>191</v>
      </c>
      <c r="F29" s="33">
        <v>59</v>
      </c>
      <c r="G29" s="36">
        <v>4</v>
      </c>
      <c r="H29" s="37">
        <f t="shared" si="2"/>
        <v>16</v>
      </c>
      <c r="I29" s="33">
        <f>D29</f>
        <v>64</v>
      </c>
      <c r="J29" s="38">
        <f>ROUNDUP(1+0.5*(F29/45-1),1)</f>
        <v>1.2000000000000002</v>
      </c>
      <c r="K29" s="38">
        <v>1</v>
      </c>
      <c r="L29" s="38">
        <f t="shared" si="1"/>
        <v>77</v>
      </c>
      <c r="M29" s="43"/>
      <c r="N29" s="43"/>
      <c r="O29" s="44"/>
      <c r="P29" s="43"/>
      <c r="Q29" s="43"/>
      <c r="R29" s="45"/>
      <c r="S29" s="46"/>
      <c r="T29" s="38"/>
      <c r="U29" s="178"/>
      <c r="W29" s="48"/>
    </row>
    <row r="30" spans="1:23" ht="36" customHeight="1">
      <c r="A30" s="175">
        <v>2015220315</v>
      </c>
      <c r="B30" s="33" t="s">
        <v>77</v>
      </c>
      <c r="C30" s="49" t="s">
        <v>118</v>
      </c>
      <c r="D30" s="33">
        <v>64</v>
      </c>
      <c r="E30" s="42" t="s">
        <v>161</v>
      </c>
      <c r="F30" s="33">
        <v>30</v>
      </c>
      <c r="G30" s="36">
        <v>4</v>
      </c>
      <c r="H30" s="37">
        <f t="shared" si="2"/>
        <v>16</v>
      </c>
      <c r="I30" s="33">
        <f>D30</f>
        <v>64</v>
      </c>
      <c r="J30" s="38">
        <v>1</v>
      </c>
      <c r="K30" s="38">
        <v>1</v>
      </c>
      <c r="L30" s="38">
        <f t="shared" si="1"/>
        <v>64</v>
      </c>
      <c r="M30" s="145" t="s">
        <v>221</v>
      </c>
      <c r="N30" s="43">
        <v>2</v>
      </c>
      <c r="O30" s="44">
        <v>1</v>
      </c>
      <c r="P30" s="43" t="s">
        <v>222</v>
      </c>
      <c r="Q30" s="43">
        <v>24</v>
      </c>
      <c r="R30" s="45">
        <v>1</v>
      </c>
      <c r="S30" s="46">
        <v>24</v>
      </c>
      <c r="T30" s="38">
        <f>S30*R30/N30</f>
        <v>12</v>
      </c>
      <c r="U30" s="173">
        <f>SUM(L30:L32,T30:T32)</f>
        <v>235.20000000000002</v>
      </c>
      <c r="W30" s="48"/>
    </row>
    <row r="31" spans="1:23" ht="36" customHeight="1">
      <c r="A31" s="176"/>
      <c r="B31" s="33" t="s">
        <v>77</v>
      </c>
      <c r="C31" s="49" t="s">
        <v>166</v>
      </c>
      <c r="D31" s="33">
        <v>64</v>
      </c>
      <c r="E31" s="42" t="s">
        <v>203</v>
      </c>
      <c r="F31" s="33">
        <v>59</v>
      </c>
      <c r="G31" s="36">
        <v>4</v>
      </c>
      <c r="H31" s="37">
        <f t="shared" si="2"/>
        <v>16</v>
      </c>
      <c r="I31" s="33">
        <f>D31</f>
        <v>64</v>
      </c>
      <c r="J31" s="38">
        <f>ROUNDUP(1+0.5*(F31/45-1),1)</f>
        <v>1.2000000000000002</v>
      </c>
      <c r="K31" s="38">
        <v>1</v>
      </c>
      <c r="L31" s="38">
        <f>ROUNDUP(I31*J31*K31,0)</f>
        <v>77</v>
      </c>
      <c r="M31" s="51" t="s">
        <v>96</v>
      </c>
      <c r="N31" s="43">
        <v>2</v>
      </c>
      <c r="O31" s="44">
        <v>1</v>
      </c>
      <c r="P31" s="146" t="s">
        <v>157</v>
      </c>
      <c r="Q31" s="43">
        <v>70</v>
      </c>
      <c r="R31" s="45">
        <v>1</v>
      </c>
      <c r="S31" s="46">
        <f>12*(1+Q31/45)</f>
        <v>30.666666666666664</v>
      </c>
      <c r="T31" s="38">
        <f>S31*R31/N31</f>
        <v>15.333333333333332</v>
      </c>
      <c r="U31" s="174"/>
      <c r="W31" s="48"/>
    </row>
    <row r="32" spans="1:23" ht="36" customHeight="1">
      <c r="A32" s="177"/>
      <c r="B32" s="33" t="s">
        <v>77</v>
      </c>
      <c r="C32" s="49" t="s">
        <v>223</v>
      </c>
      <c r="D32" s="33">
        <v>64</v>
      </c>
      <c r="E32" s="42" t="s">
        <v>116</v>
      </c>
      <c r="F32" s="33">
        <v>23</v>
      </c>
      <c r="G32" s="36">
        <v>4</v>
      </c>
      <c r="H32" s="37">
        <f t="shared" si="2"/>
        <v>16</v>
      </c>
      <c r="I32" s="33">
        <f>D32</f>
        <v>64</v>
      </c>
      <c r="J32" s="38">
        <v>1</v>
      </c>
      <c r="K32" s="38">
        <v>1</v>
      </c>
      <c r="L32" s="38">
        <f t="shared" si="1"/>
        <v>64</v>
      </c>
      <c r="M32" s="64" t="s">
        <v>164</v>
      </c>
      <c r="N32" s="43">
        <v>2</v>
      </c>
      <c r="O32" s="44">
        <v>1</v>
      </c>
      <c r="P32" s="146" t="s">
        <v>165</v>
      </c>
      <c r="Q32" s="43">
        <v>84</v>
      </c>
      <c r="R32" s="45">
        <v>1</v>
      </c>
      <c r="S32" s="46">
        <f>ROUNDUP(12*(1+Q32/45),24)</f>
        <v>34.4</v>
      </c>
      <c r="T32" s="38">
        <f>S32*R32/12</f>
        <v>2.8666666666666667</v>
      </c>
      <c r="U32" s="178"/>
      <c r="W32" s="48"/>
    </row>
    <row r="33" spans="1:23" ht="36" customHeight="1">
      <c r="A33" s="175">
        <v>2016220445</v>
      </c>
      <c r="B33" s="33" t="s">
        <v>78</v>
      </c>
      <c r="C33" s="49" t="s">
        <v>139</v>
      </c>
      <c r="D33" s="33">
        <v>48</v>
      </c>
      <c r="E33" s="42" t="s">
        <v>114</v>
      </c>
      <c r="F33" s="33">
        <v>32</v>
      </c>
      <c r="G33" s="36">
        <v>4</v>
      </c>
      <c r="H33" s="37">
        <f t="shared" si="2"/>
        <v>12</v>
      </c>
      <c r="I33" s="33">
        <v>48</v>
      </c>
      <c r="J33" s="38">
        <v>1</v>
      </c>
      <c r="K33" s="38">
        <v>1.2</v>
      </c>
      <c r="L33" s="38">
        <f>ROUNDUP(I33*J33*K33,0)</f>
        <v>58</v>
      </c>
      <c r="M33" s="146" t="s">
        <v>96</v>
      </c>
      <c r="N33" s="43">
        <v>2</v>
      </c>
      <c r="O33" s="44">
        <v>1</v>
      </c>
      <c r="P33" s="146" t="s">
        <v>191</v>
      </c>
      <c r="Q33" s="43">
        <v>59</v>
      </c>
      <c r="R33" s="45">
        <v>1</v>
      </c>
      <c r="S33" s="46">
        <f>12*(1+Q33/45)</f>
        <v>27.73333333333333</v>
      </c>
      <c r="T33" s="38">
        <f>S33*R33/N33</f>
        <v>13.866666666666665</v>
      </c>
      <c r="U33" s="173">
        <f>SUM(L33:L36,T33:T36)</f>
        <v>210.86666666666667</v>
      </c>
      <c r="W33" s="48"/>
    </row>
    <row r="34" spans="1:23" ht="36" customHeight="1">
      <c r="A34" s="176"/>
      <c r="B34" s="33" t="s">
        <v>78</v>
      </c>
      <c r="C34" s="49" t="s">
        <v>139</v>
      </c>
      <c r="D34" s="33">
        <v>64</v>
      </c>
      <c r="E34" s="42" t="s">
        <v>141</v>
      </c>
      <c r="F34" s="33">
        <v>40</v>
      </c>
      <c r="G34" s="36">
        <v>4</v>
      </c>
      <c r="H34" s="37">
        <f t="shared" si="2"/>
        <v>16</v>
      </c>
      <c r="I34" s="33">
        <v>64</v>
      </c>
      <c r="J34" s="38">
        <v>1</v>
      </c>
      <c r="K34" s="38">
        <v>1</v>
      </c>
      <c r="L34" s="38">
        <f>ROUNDUP(I34*J34*K34,0)</f>
        <v>64</v>
      </c>
      <c r="M34" s="57"/>
      <c r="N34" s="43"/>
      <c r="O34" s="44"/>
      <c r="P34" s="57"/>
      <c r="Q34" s="43"/>
      <c r="R34" s="45"/>
      <c r="S34" s="46"/>
      <c r="T34" s="38"/>
      <c r="U34" s="174"/>
      <c r="W34" s="48"/>
    </row>
    <row r="35" spans="1:23" ht="36" customHeight="1">
      <c r="A35" s="176"/>
      <c r="B35" s="33" t="s">
        <v>78</v>
      </c>
      <c r="C35" s="49" t="s">
        <v>139</v>
      </c>
      <c r="D35" s="33">
        <v>64</v>
      </c>
      <c r="E35" s="42" t="s">
        <v>142</v>
      </c>
      <c r="F35" s="33">
        <v>29</v>
      </c>
      <c r="G35" s="36">
        <v>4</v>
      </c>
      <c r="H35" s="37">
        <f t="shared" si="2"/>
        <v>16</v>
      </c>
      <c r="I35" s="33">
        <v>64</v>
      </c>
      <c r="J35" s="38">
        <v>1</v>
      </c>
      <c r="K35" s="38">
        <v>1</v>
      </c>
      <c r="L35" s="38">
        <f>ROUNDUP(I35*J35*K35,0)</f>
        <v>64</v>
      </c>
      <c r="M35" s="57"/>
      <c r="N35" s="43"/>
      <c r="O35" s="44"/>
      <c r="P35" s="57"/>
      <c r="Q35" s="43"/>
      <c r="R35" s="45"/>
      <c r="S35" s="46"/>
      <c r="T35" s="38"/>
      <c r="U35" s="174"/>
      <c r="W35" s="48"/>
    </row>
    <row r="36" spans="1:23" ht="36" customHeight="1">
      <c r="A36" s="176"/>
      <c r="B36" s="33" t="s">
        <v>78</v>
      </c>
      <c r="C36" s="34" t="s">
        <v>144</v>
      </c>
      <c r="D36" s="33">
        <v>32</v>
      </c>
      <c r="E36" s="42" t="s">
        <v>143</v>
      </c>
      <c r="F36" s="33">
        <v>106</v>
      </c>
      <c r="G36" s="36">
        <v>4</v>
      </c>
      <c r="H36" s="37">
        <f t="shared" si="2"/>
        <v>8</v>
      </c>
      <c r="I36" s="33">
        <v>6</v>
      </c>
      <c r="J36" s="38">
        <f>ROUNDUP(1+0.5*(F36/45-1),1)</f>
        <v>1.7000000000000002</v>
      </c>
      <c r="K36" s="38">
        <v>1</v>
      </c>
      <c r="L36" s="38">
        <f>ROUNDUP(I36*J36*K36,0)</f>
        <v>11</v>
      </c>
      <c r="M36" s="57"/>
      <c r="N36" s="43"/>
      <c r="O36" s="44"/>
      <c r="P36" s="57"/>
      <c r="Q36" s="43"/>
      <c r="R36" s="45"/>
      <c r="S36" s="46"/>
      <c r="T36" s="38"/>
      <c r="U36" s="174"/>
      <c r="W36" s="48"/>
    </row>
    <row r="37" spans="1:23" ht="36" customHeight="1">
      <c r="A37" s="175">
        <v>2016220444</v>
      </c>
      <c r="B37" s="33" t="s">
        <v>79</v>
      </c>
      <c r="C37" s="49" t="s">
        <v>166</v>
      </c>
      <c r="D37" s="33">
        <v>64</v>
      </c>
      <c r="E37" s="42" t="s">
        <v>148</v>
      </c>
      <c r="F37" s="33">
        <v>33</v>
      </c>
      <c r="G37" s="36">
        <v>4</v>
      </c>
      <c r="H37" s="37">
        <f t="shared" si="2"/>
        <v>16</v>
      </c>
      <c r="I37" s="33">
        <f aca="true" t="shared" si="3" ref="I37:I43">D37</f>
        <v>64</v>
      </c>
      <c r="J37" s="38">
        <v>1</v>
      </c>
      <c r="K37" s="38">
        <v>1</v>
      </c>
      <c r="L37" s="38">
        <f aca="true" t="shared" si="4" ref="L37:L47">ROUNDUP(I37*J37*K37,0)</f>
        <v>64</v>
      </c>
      <c r="M37" s="51" t="s">
        <v>169</v>
      </c>
      <c r="N37" s="43">
        <v>2</v>
      </c>
      <c r="O37" s="44">
        <v>1</v>
      </c>
      <c r="P37" s="146" t="s">
        <v>170</v>
      </c>
      <c r="Q37" s="43">
        <v>23</v>
      </c>
      <c r="R37" s="45">
        <v>1</v>
      </c>
      <c r="S37" s="46">
        <v>24</v>
      </c>
      <c r="T37" s="38">
        <f>S37*R37*1/2</f>
        <v>12</v>
      </c>
      <c r="U37" s="173">
        <f>SUM(L37:L39,T37:T39)</f>
        <v>273</v>
      </c>
      <c r="W37" s="48"/>
    </row>
    <row r="38" spans="1:23" ht="36" customHeight="1">
      <c r="A38" s="176"/>
      <c r="B38" s="33" t="s">
        <v>79</v>
      </c>
      <c r="C38" s="49" t="s">
        <v>121</v>
      </c>
      <c r="D38" s="33">
        <v>64</v>
      </c>
      <c r="E38" s="42" t="s">
        <v>167</v>
      </c>
      <c r="F38" s="33">
        <v>59</v>
      </c>
      <c r="G38" s="36">
        <v>4</v>
      </c>
      <c r="H38" s="37">
        <f t="shared" si="2"/>
        <v>16</v>
      </c>
      <c r="I38" s="33">
        <f t="shared" si="3"/>
        <v>64</v>
      </c>
      <c r="J38" s="38">
        <f>ROUNDUP(1+0.5*(F38/45-1),1)</f>
        <v>1.2000000000000002</v>
      </c>
      <c r="K38" s="38">
        <v>1</v>
      </c>
      <c r="L38" s="38">
        <f t="shared" si="4"/>
        <v>77</v>
      </c>
      <c r="M38" s="51" t="s">
        <v>169</v>
      </c>
      <c r="N38" s="43">
        <v>3</v>
      </c>
      <c r="O38" s="44">
        <v>1</v>
      </c>
      <c r="P38" s="42" t="s">
        <v>168</v>
      </c>
      <c r="Q38" s="43">
        <v>76</v>
      </c>
      <c r="R38" s="45">
        <v>1</v>
      </c>
      <c r="S38" s="46">
        <f>12*(1+Q38/45)</f>
        <v>32.266666666666666</v>
      </c>
      <c r="T38" s="38">
        <f>S38*R38*1/2</f>
        <v>16.133333333333333</v>
      </c>
      <c r="U38" s="174"/>
      <c r="W38" s="48"/>
    </row>
    <row r="39" spans="1:23" ht="36" customHeight="1">
      <c r="A39" s="176"/>
      <c r="B39" s="33" t="s">
        <v>79</v>
      </c>
      <c r="C39" s="49" t="s">
        <v>121</v>
      </c>
      <c r="D39" s="33">
        <v>64</v>
      </c>
      <c r="E39" s="42" t="s">
        <v>168</v>
      </c>
      <c r="F39" s="33">
        <v>76</v>
      </c>
      <c r="G39" s="36">
        <v>4</v>
      </c>
      <c r="H39" s="37">
        <f t="shared" si="2"/>
        <v>16</v>
      </c>
      <c r="I39" s="33">
        <f t="shared" si="3"/>
        <v>64</v>
      </c>
      <c r="J39" s="38">
        <f>ROUNDUP(1+0.5*(F39/45-1),1)</f>
        <v>1.4000000000000001</v>
      </c>
      <c r="K39" s="38">
        <v>1</v>
      </c>
      <c r="L39" s="38">
        <f t="shared" si="4"/>
        <v>90</v>
      </c>
      <c r="M39" s="51" t="s">
        <v>169</v>
      </c>
      <c r="N39" s="43">
        <v>2</v>
      </c>
      <c r="O39" s="44">
        <v>1</v>
      </c>
      <c r="P39" s="42" t="s">
        <v>203</v>
      </c>
      <c r="Q39" s="43">
        <v>59</v>
      </c>
      <c r="R39" s="45">
        <v>1</v>
      </c>
      <c r="S39" s="46">
        <f>12*(1+Q39/45)</f>
        <v>27.73333333333333</v>
      </c>
      <c r="T39" s="38">
        <f>S39*R39*1/2</f>
        <v>13.866666666666665</v>
      </c>
      <c r="U39" s="174"/>
      <c r="W39" s="48"/>
    </row>
    <row r="40" spans="1:23" ht="36" customHeight="1">
      <c r="A40" s="175">
        <v>2016220442</v>
      </c>
      <c r="B40" s="33" t="s">
        <v>84</v>
      </c>
      <c r="C40" s="49" t="s">
        <v>123</v>
      </c>
      <c r="D40" s="33">
        <v>48</v>
      </c>
      <c r="E40" s="50" t="s">
        <v>188</v>
      </c>
      <c r="F40" s="33">
        <v>29</v>
      </c>
      <c r="G40" s="36">
        <v>4</v>
      </c>
      <c r="H40" s="37">
        <f t="shared" si="2"/>
        <v>12</v>
      </c>
      <c r="I40" s="33">
        <f t="shared" si="3"/>
        <v>48</v>
      </c>
      <c r="J40" s="38">
        <v>1</v>
      </c>
      <c r="K40" s="38">
        <v>1.2</v>
      </c>
      <c r="L40" s="38">
        <f t="shared" si="4"/>
        <v>58</v>
      </c>
      <c r="M40" s="51" t="s">
        <v>212</v>
      </c>
      <c r="N40" s="43">
        <v>2</v>
      </c>
      <c r="O40" s="44">
        <v>1</v>
      </c>
      <c r="P40" s="50" t="s">
        <v>140</v>
      </c>
      <c r="Q40" s="43">
        <v>32</v>
      </c>
      <c r="R40" s="45">
        <v>1</v>
      </c>
      <c r="S40" s="46">
        <v>24</v>
      </c>
      <c r="T40" s="38">
        <f>S40*R40/N40</f>
        <v>12</v>
      </c>
      <c r="U40" s="173">
        <f>SUM(L40:L43,T40:T43)</f>
        <v>199</v>
      </c>
      <c r="W40" s="48"/>
    </row>
    <row r="41" spans="1:23" ht="36" customHeight="1">
      <c r="A41" s="176"/>
      <c r="B41" s="33" t="s">
        <v>84</v>
      </c>
      <c r="C41" s="49" t="s">
        <v>210</v>
      </c>
      <c r="D41" s="33">
        <v>40</v>
      </c>
      <c r="E41" s="50" t="s">
        <v>140</v>
      </c>
      <c r="F41" s="33">
        <v>32</v>
      </c>
      <c r="G41" s="36">
        <v>4</v>
      </c>
      <c r="H41" s="37">
        <f t="shared" si="2"/>
        <v>10</v>
      </c>
      <c r="I41" s="33">
        <f t="shared" si="3"/>
        <v>40</v>
      </c>
      <c r="J41" s="38">
        <v>1</v>
      </c>
      <c r="K41" s="38">
        <v>1.5</v>
      </c>
      <c r="L41" s="38">
        <f t="shared" si="4"/>
        <v>60</v>
      </c>
      <c r="M41" s="149" t="s">
        <v>187</v>
      </c>
      <c r="N41" s="43">
        <v>2</v>
      </c>
      <c r="O41" s="44">
        <v>2</v>
      </c>
      <c r="P41" s="63" t="s">
        <v>188</v>
      </c>
      <c r="Q41" s="43">
        <v>29</v>
      </c>
      <c r="R41" s="45">
        <v>1.5</v>
      </c>
      <c r="S41" s="46">
        <v>24</v>
      </c>
      <c r="T41" s="38">
        <v>20</v>
      </c>
      <c r="U41" s="174"/>
      <c r="W41" s="48"/>
    </row>
    <row r="42" spans="1:23" ht="36" customHeight="1">
      <c r="A42" s="176"/>
      <c r="B42" s="33" t="s">
        <v>84</v>
      </c>
      <c r="C42" s="49" t="s">
        <v>211</v>
      </c>
      <c r="D42" s="33">
        <v>16</v>
      </c>
      <c r="E42" s="50" t="s">
        <v>140</v>
      </c>
      <c r="F42" s="33">
        <v>32</v>
      </c>
      <c r="G42" s="36">
        <v>2</v>
      </c>
      <c r="H42" s="37">
        <f t="shared" si="2"/>
        <v>8</v>
      </c>
      <c r="I42" s="33">
        <f t="shared" si="3"/>
        <v>16</v>
      </c>
      <c r="J42" s="38">
        <v>1</v>
      </c>
      <c r="K42" s="38">
        <v>1.2</v>
      </c>
      <c r="L42" s="38">
        <f t="shared" si="4"/>
        <v>20</v>
      </c>
      <c r="M42" s="43"/>
      <c r="N42" s="43"/>
      <c r="O42" s="44"/>
      <c r="P42" s="43"/>
      <c r="Q42" s="43"/>
      <c r="R42" s="45"/>
      <c r="S42" s="46"/>
      <c r="T42" s="38"/>
      <c r="U42" s="174"/>
      <c r="W42" s="48"/>
    </row>
    <row r="43" spans="1:23" ht="36" customHeight="1">
      <c r="A43" s="177"/>
      <c r="B43" s="33" t="s">
        <v>84</v>
      </c>
      <c r="C43" s="49" t="s">
        <v>122</v>
      </c>
      <c r="D43" s="33">
        <v>24</v>
      </c>
      <c r="E43" s="50" t="s">
        <v>188</v>
      </c>
      <c r="F43" s="33">
        <v>29</v>
      </c>
      <c r="G43" s="36">
        <v>4</v>
      </c>
      <c r="H43" s="37">
        <f t="shared" si="2"/>
        <v>6</v>
      </c>
      <c r="I43" s="33">
        <f t="shared" si="3"/>
        <v>24</v>
      </c>
      <c r="J43" s="38">
        <v>1</v>
      </c>
      <c r="K43" s="38">
        <v>1.2</v>
      </c>
      <c r="L43" s="38">
        <f t="shared" si="4"/>
        <v>29</v>
      </c>
      <c r="M43" s="43"/>
      <c r="N43" s="43"/>
      <c r="O43" s="44"/>
      <c r="P43" s="43"/>
      <c r="Q43" s="43"/>
      <c r="R43" s="45"/>
      <c r="S43" s="46"/>
      <c r="T43" s="38"/>
      <c r="U43" s="178"/>
      <c r="W43" s="48"/>
    </row>
    <row r="44" spans="1:23" ht="36" customHeight="1">
      <c r="A44" s="175">
        <v>2016220443</v>
      </c>
      <c r="B44" s="33" t="s">
        <v>81</v>
      </c>
      <c r="C44" s="49" t="s">
        <v>95</v>
      </c>
      <c r="D44" s="33">
        <v>64</v>
      </c>
      <c r="E44" s="42" t="s">
        <v>206</v>
      </c>
      <c r="F44" s="33">
        <v>33</v>
      </c>
      <c r="G44" s="36">
        <v>4</v>
      </c>
      <c r="H44" s="37">
        <f>D44/G44</f>
        <v>16</v>
      </c>
      <c r="I44" s="33">
        <v>64</v>
      </c>
      <c r="J44" s="38">
        <v>1</v>
      </c>
      <c r="K44" s="38">
        <v>1</v>
      </c>
      <c r="L44" s="38">
        <f>ROUNDUP(I44*J44*K44,0)</f>
        <v>64</v>
      </c>
      <c r="M44" s="51"/>
      <c r="N44" s="43"/>
      <c r="O44" s="44"/>
      <c r="P44" s="51"/>
      <c r="Q44" s="43"/>
      <c r="R44" s="45"/>
      <c r="S44" s="46"/>
      <c r="T44" s="38"/>
      <c r="U44" s="173">
        <f>SUM(L44:L45,T44:T45)</f>
        <v>106</v>
      </c>
      <c r="W44" s="48"/>
    </row>
    <row r="45" spans="1:23" ht="36" customHeight="1">
      <c r="A45" s="177"/>
      <c r="B45" s="33" t="s">
        <v>81</v>
      </c>
      <c r="C45" s="34" t="s">
        <v>204</v>
      </c>
      <c r="D45" s="33">
        <v>64</v>
      </c>
      <c r="E45" s="42" t="s">
        <v>207</v>
      </c>
      <c r="F45" s="33">
        <v>70</v>
      </c>
      <c r="G45" s="36">
        <v>4</v>
      </c>
      <c r="H45" s="37">
        <f>D45/G45</f>
        <v>16</v>
      </c>
      <c r="I45" s="33">
        <v>32</v>
      </c>
      <c r="J45" s="38">
        <f>ROUNDUP(1+0.5*(F45/45-1),1)</f>
        <v>1.3</v>
      </c>
      <c r="K45" s="38">
        <v>1</v>
      </c>
      <c r="L45" s="38">
        <f>ROUNDUP(I45*J45*K45,0)</f>
        <v>42</v>
      </c>
      <c r="M45" s="51"/>
      <c r="N45" s="43"/>
      <c r="O45" s="44"/>
      <c r="P45" s="51"/>
      <c r="Q45" s="43"/>
      <c r="R45" s="45"/>
      <c r="S45" s="46"/>
      <c r="T45" s="38"/>
      <c r="U45" s="178"/>
      <c r="W45" s="48"/>
    </row>
    <row r="46" spans="1:23" ht="36" customHeight="1">
      <c r="A46" s="175">
        <v>2017220467</v>
      </c>
      <c r="B46" s="33" t="s">
        <v>80</v>
      </c>
      <c r="C46" s="49" t="s">
        <v>194</v>
      </c>
      <c r="D46" s="33">
        <v>24</v>
      </c>
      <c r="E46" s="42" t="s">
        <v>114</v>
      </c>
      <c r="F46" s="33">
        <v>29</v>
      </c>
      <c r="G46" s="36">
        <v>4</v>
      </c>
      <c r="H46" s="37">
        <f t="shared" si="2"/>
        <v>6</v>
      </c>
      <c r="I46" s="33">
        <f aca="true" t="shared" si="5" ref="I46:I52">D46</f>
        <v>24</v>
      </c>
      <c r="J46" s="38">
        <v>1</v>
      </c>
      <c r="K46" s="38">
        <v>1.2</v>
      </c>
      <c r="L46" s="38">
        <f t="shared" si="4"/>
        <v>29</v>
      </c>
      <c r="M46" s="51" t="s">
        <v>96</v>
      </c>
      <c r="N46" s="43">
        <v>2</v>
      </c>
      <c r="O46" s="44">
        <v>1</v>
      </c>
      <c r="P46" s="146" t="s">
        <v>201</v>
      </c>
      <c r="Q46" s="43">
        <v>62</v>
      </c>
      <c r="R46" s="45">
        <v>1</v>
      </c>
      <c r="S46" s="46">
        <f>12*(1+Q46/45)</f>
        <v>28.53333333333333</v>
      </c>
      <c r="T46" s="38">
        <f>S46*R46/N46</f>
        <v>14.266666666666666</v>
      </c>
      <c r="U46" s="173">
        <f>SUM(L46:L48,T46:T48)</f>
        <v>191.86666666666665</v>
      </c>
      <c r="W46" s="48"/>
    </row>
    <row r="47" spans="1:23" ht="36" customHeight="1">
      <c r="A47" s="176"/>
      <c r="B47" s="33" t="s">
        <v>80</v>
      </c>
      <c r="C47" s="49" t="s">
        <v>118</v>
      </c>
      <c r="D47" s="33">
        <v>64</v>
      </c>
      <c r="E47" s="42" t="s">
        <v>195</v>
      </c>
      <c r="F47" s="33">
        <v>40</v>
      </c>
      <c r="G47" s="36">
        <v>4</v>
      </c>
      <c r="H47" s="37">
        <f>D47/G47</f>
        <v>16</v>
      </c>
      <c r="I47" s="33">
        <f t="shared" si="5"/>
        <v>64</v>
      </c>
      <c r="J47" s="38">
        <v>1</v>
      </c>
      <c r="K47" s="38">
        <v>1</v>
      </c>
      <c r="L47" s="38">
        <f t="shared" si="4"/>
        <v>64</v>
      </c>
      <c r="M47" s="57" t="s">
        <v>202</v>
      </c>
      <c r="N47" s="43">
        <v>2</v>
      </c>
      <c r="O47" s="44">
        <v>1</v>
      </c>
      <c r="P47" s="42" t="s">
        <v>114</v>
      </c>
      <c r="Q47" s="43">
        <v>32</v>
      </c>
      <c r="R47" s="45">
        <v>1</v>
      </c>
      <c r="S47" s="46">
        <v>24</v>
      </c>
      <c r="T47" s="38">
        <f>S47*R47/N47</f>
        <v>12</v>
      </c>
      <c r="U47" s="174"/>
      <c r="W47" s="48"/>
    </row>
    <row r="48" spans="1:23" ht="36" customHeight="1">
      <c r="A48" s="176"/>
      <c r="B48" s="33" t="s">
        <v>80</v>
      </c>
      <c r="C48" s="49" t="s">
        <v>118</v>
      </c>
      <c r="D48" s="33">
        <v>64</v>
      </c>
      <c r="E48" s="42" t="s">
        <v>196</v>
      </c>
      <c r="F48" s="33">
        <v>29</v>
      </c>
      <c r="G48" s="36">
        <v>4</v>
      </c>
      <c r="H48" s="37">
        <v>16</v>
      </c>
      <c r="I48" s="33">
        <f t="shared" si="5"/>
        <v>64</v>
      </c>
      <c r="J48" s="38">
        <v>1</v>
      </c>
      <c r="K48" s="38">
        <v>1</v>
      </c>
      <c r="L48" s="38">
        <f>ROUNDUP(I48*J48*K48,0)</f>
        <v>64</v>
      </c>
      <c r="M48" s="64" t="s">
        <v>164</v>
      </c>
      <c r="N48" s="43">
        <v>2</v>
      </c>
      <c r="O48" s="44">
        <v>1</v>
      </c>
      <c r="P48" s="146" t="s">
        <v>165</v>
      </c>
      <c r="Q48" s="43">
        <v>84</v>
      </c>
      <c r="R48" s="45">
        <v>1</v>
      </c>
      <c r="S48" s="46">
        <f>ROUNDUP(12*(1+Q48/45),24)</f>
        <v>34.4</v>
      </c>
      <c r="T48" s="38">
        <f>S48*R48/4</f>
        <v>8.6</v>
      </c>
      <c r="U48" s="174"/>
      <c r="W48" s="48"/>
    </row>
    <row r="49" spans="1:23" ht="36" customHeight="1">
      <c r="A49" s="175">
        <v>2018220458</v>
      </c>
      <c r="B49" s="33" t="s">
        <v>83</v>
      </c>
      <c r="C49" s="39" t="s">
        <v>166</v>
      </c>
      <c r="D49" s="33">
        <v>64</v>
      </c>
      <c r="E49" s="42" t="s">
        <v>149</v>
      </c>
      <c r="F49" s="33">
        <v>43</v>
      </c>
      <c r="G49" s="36">
        <v>4</v>
      </c>
      <c r="H49" s="37">
        <f>D49/G49</f>
        <v>16</v>
      </c>
      <c r="I49" s="33">
        <f t="shared" si="5"/>
        <v>64</v>
      </c>
      <c r="J49" s="38">
        <v>1</v>
      </c>
      <c r="K49" s="38">
        <v>1</v>
      </c>
      <c r="L49" s="38">
        <f>ROUNDUP(I49*J49*K49,0)</f>
        <v>64</v>
      </c>
      <c r="M49" s="51" t="s">
        <v>169</v>
      </c>
      <c r="N49" s="43">
        <v>2</v>
      </c>
      <c r="O49" s="44">
        <v>1</v>
      </c>
      <c r="P49" s="150" t="s">
        <v>170</v>
      </c>
      <c r="Q49" s="43">
        <v>23</v>
      </c>
      <c r="R49" s="45">
        <v>1</v>
      </c>
      <c r="S49" s="46">
        <v>24</v>
      </c>
      <c r="T49" s="38">
        <f>S49*R49*3/8</f>
        <v>9</v>
      </c>
      <c r="U49" s="173">
        <f>SUM(L49:L51,T49:T51)</f>
        <v>236.5</v>
      </c>
      <c r="W49" s="48"/>
    </row>
    <row r="50" spans="1:23" ht="36" customHeight="1">
      <c r="A50" s="176"/>
      <c r="B50" s="33" t="s">
        <v>83</v>
      </c>
      <c r="C50" s="39" t="s">
        <v>120</v>
      </c>
      <c r="D50" s="33">
        <v>64</v>
      </c>
      <c r="E50" s="42" t="s">
        <v>160</v>
      </c>
      <c r="F50" s="33">
        <v>34</v>
      </c>
      <c r="G50" s="36">
        <v>4</v>
      </c>
      <c r="H50" s="37">
        <f>D50/G50</f>
        <v>16</v>
      </c>
      <c r="I50" s="33">
        <f t="shared" si="5"/>
        <v>64</v>
      </c>
      <c r="J50" s="38">
        <v>1</v>
      </c>
      <c r="K50" s="38">
        <v>1</v>
      </c>
      <c r="L50" s="38">
        <f>ROUNDUP(I50*J50*K50,0)</f>
        <v>64</v>
      </c>
      <c r="M50" s="51" t="s">
        <v>169</v>
      </c>
      <c r="N50" s="43">
        <v>3</v>
      </c>
      <c r="O50" s="44">
        <v>1</v>
      </c>
      <c r="P50" s="42" t="s">
        <v>168</v>
      </c>
      <c r="Q50" s="43">
        <v>76</v>
      </c>
      <c r="R50" s="45">
        <v>1</v>
      </c>
      <c r="S50" s="46">
        <f>12*(1+Q50/45)</f>
        <v>32.266666666666666</v>
      </c>
      <c r="T50" s="38">
        <f>S50*R50*3/8</f>
        <v>12.1</v>
      </c>
      <c r="U50" s="174"/>
      <c r="W50" s="48"/>
    </row>
    <row r="51" spans="1:23" ht="36" customHeight="1">
      <c r="A51" s="176"/>
      <c r="B51" s="33" t="s">
        <v>83</v>
      </c>
      <c r="C51" s="39" t="s">
        <v>120</v>
      </c>
      <c r="D51" s="33">
        <v>64</v>
      </c>
      <c r="E51" s="42" t="s">
        <v>191</v>
      </c>
      <c r="F51" s="33">
        <v>59</v>
      </c>
      <c r="G51" s="36">
        <v>4</v>
      </c>
      <c r="H51" s="37">
        <f>D51/G51</f>
        <v>16</v>
      </c>
      <c r="I51" s="33">
        <f t="shared" si="5"/>
        <v>64</v>
      </c>
      <c r="J51" s="38">
        <f>ROUNDUP(1+0.5*(F51/45-1),1)</f>
        <v>1.2000000000000002</v>
      </c>
      <c r="K51" s="38">
        <v>1</v>
      </c>
      <c r="L51" s="38">
        <f>ROUNDUP(I51*J51*K51,0)</f>
        <v>77</v>
      </c>
      <c r="M51" s="51" t="s">
        <v>169</v>
      </c>
      <c r="N51" s="43">
        <v>2</v>
      </c>
      <c r="O51" s="44">
        <v>1</v>
      </c>
      <c r="P51" s="42" t="s">
        <v>203</v>
      </c>
      <c r="Q51" s="43">
        <v>59</v>
      </c>
      <c r="R51" s="45">
        <v>1</v>
      </c>
      <c r="S51" s="46">
        <f>12*(1+Q51/45)</f>
        <v>27.73333333333333</v>
      </c>
      <c r="T51" s="38">
        <f>S51*R51*3/8</f>
        <v>10.399999999999999</v>
      </c>
      <c r="U51" s="174"/>
      <c r="W51" s="48"/>
    </row>
    <row r="52" spans="1:23" ht="36" customHeight="1">
      <c r="A52" s="175">
        <v>2018220459</v>
      </c>
      <c r="B52" s="33" t="s">
        <v>82</v>
      </c>
      <c r="C52" s="39" t="s">
        <v>118</v>
      </c>
      <c r="D52" s="33">
        <v>64</v>
      </c>
      <c r="E52" s="42" t="s">
        <v>153</v>
      </c>
      <c r="F52" s="33">
        <v>29</v>
      </c>
      <c r="G52" s="36">
        <v>4</v>
      </c>
      <c r="H52" s="37">
        <f t="shared" si="2"/>
        <v>16</v>
      </c>
      <c r="I52" s="33">
        <f t="shared" si="5"/>
        <v>64</v>
      </c>
      <c r="J52" s="38">
        <v>1</v>
      </c>
      <c r="K52" s="38">
        <v>1</v>
      </c>
      <c r="L52" s="38">
        <f aca="true" t="shared" si="6" ref="L52:L79">ROUNDUP(I52*J52*K52,0)</f>
        <v>64</v>
      </c>
      <c r="M52" s="43" t="s">
        <v>217</v>
      </c>
      <c r="N52" s="43">
        <v>4</v>
      </c>
      <c r="O52" s="44">
        <v>1</v>
      </c>
      <c r="P52" s="42" t="s">
        <v>190</v>
      </c>
      <c r="Q52" s="43">
        <v>53</v>
      </c>
      <c r="R52" s="45">
        <v>1</v>
      </c>
      <c r="S52" s="46">
        <f>ROUNDUP(12*(1+Q52/45),24)</f>
        <v>26.1333333333333</v>
      </c>
      <c r="T52" s="38">
        <f>S52*R52*1/2</f>
        <v>13.06666666666665</v>
      </c>
      <c r="U52" s="173">
        <f>SUM(L52:L56,T52:T56)</f>
        <v>201.06666666666666</v>
      </c>
      <c r="W52" s="48"/>
    </row>
    <row r="53" spans="1:23" ht="36" customHeight="1">
      <c r="A53" s="176"/>
      <c r="B53" s="33" t="s">
        <v>82</v>
      </c>
      <c r="C53" s="34" t="s">
        <v>204</v>
      </c>
      <c r="D53" s="33">
        <v>64</v>
      </c>
      <c r="E53" s="42" t="s">
        <v>205</v>
      </c>
      <c r="F53" s="33">
        <v>62</v>
      </c>
      <c r="G53" s="36">
        <v>4</v>
      </c>
      <c r="H53" s="37">
        <f t="shared" si="2"/>
        <v>16</v>
      </c>
      <c r="I53" s="33">
        <v>32</v>
      </c>
      <c r="J53" s="38">
        <f>ROUNDUP(1+0.5*(F53/45-1),1)</f>
        <v>1.2000000000000002</v>
      </c>
      <c r="K53" s="38">
        <v>1</v>
      </c>
      <c r="L53" s="38">
        <f>ROUNDUP(I53*J53*K53,0)</f>
        <v>39</v>
      </c>
      <c r="M53" s="53"/>
      <c r="N53" s="53"/>
      <c r="O53" s="54"/>
      <c r="P53" s="145"/>
      <c r="Q53" s="53"/>
      <c r="R53" s="56"/>
      <c r="S53" s="46"/>
      <c r="T53" s="38"/>
      <c r="U53" s="174"/>
      <c r="W53" s="48"/>
    </row>
    <row r="54" spans="1:23" ht="36" customHeight="1">
      <c r="A54" s="176"/>
      <c r="B54" s="33" t="s">
        <v>82</v>
      </c>
      <c r="C54" s="39" t="s">
        <v>181</v>
      </c>
      <c r="D54" s="33">
        <v>64</v>
      </c>
      <c r="E54" s="42" t="s">
        <v>182</v>
      </c>
      <c r="F54" s="33">
        <v>106</v>
      </c>
      <c r="G54" s="36">
        <v>4</v>
      </c>
      <c r="H54" s="37">
        <f t="shared" si="2"/>
        <v>16</v>
      </c>
      <c r="I54" s="33">
        <v>12</v>
      </c>
      <c r="J54" s="38">
        <f>ROUNDUP(1+0.5*(F54/45-1),1)</f>
        <v>1.7000000000000002</v>
      </c>
      <c r="K54" s="38">
        <v>1</v>
      </c>
      <c r="L54" s="38">
        <f t="shared" si="6"/>
        <v>21</v>
      </c>
      <c r="M54" s="53"/>
      <c r="N54" s="53"/>
      <c r="O54" s="54"/>
      <c r="P54" s="53"/>
      <c r="Q54" s="53"/>
      <c r="R54" s="56"/>
      <c r="S54" s="46"/>
      <c r="T54" s="38"/>
      <c r="U54" s="174"/>
      <c r="W54" s="48"/>
    </row>
    <row r="55" spans="1:23" ht="36" customHeight="1">
      <c r="A55" s="176"/>
      <c r="B55" s="33" t="s">
        <v>82</v>
      </c>
      <c r="C55" s="39" t="s">
        <v>175</v>
      </c>
      <c r="D55" s="33">
        <v>32</v>
      </c>
      <c r="E55" s="42" t="s">
        <v>183</v>
      </c>
      <c r="F55" s="33">
        <v>26</v>
      </c>
      <c r="G55" s="36">
        <v>4</v>
      </c>
      <c r="H55" s="37">
        <f t="shared" si="2"/>
        <v>8</v>
      </c>
      <c r="I55" s="33">
        <f>D55</f>
        <v>32</v>
      </c>
      <c r="J55" s="38">
        <v>1</v>
      </c>
      <c r="K55" s="38">
        <v>1</v>
      </c>
      <c r="L55" s="38">
        <f t="shared" si="6"/>
        <v>32</v>
      </c>
      <c r="M55" s="53"/>
      <c r="N55" s="53"/>
      <c r="O55" s="54"/>
      <c r="P55" s="53"/>
      <c r="Q55" s="53"/>
      <c r="R55" s="56"/>
      <c r="S55" s="46"/>
      <c r="T55" s="38"/>
      <c r="U55" s="174"/>
      <c r="W55" s="48"/>
    </row>
    <row r="56" spans="1:23" ht="36" customHeight="1">
      <c r="A56" s="177"/>
      <c r="B56" s="33" t="s">
        <v>82</v>
      </c>
      <c r="C56" s="39" t="s">
        <v>175</v>
      </c>
      <c r="D56" s="33">
        <v>32</v>
      </c>
      <c r="E56" s="42" t="s">
        <v>184</v>
      </c>
      <c r="F56" s="33">
        <v>27</v>
      </c>
      <c r="G56" s="36">
        <v>4</v>
      </c>
      <c r="H56" s="37">
        <f t="shared" si="2"/>
        <v>8</v>
      </c>
      <c r="I56" s="33">
        <f>D56</f>
        <v>32</v>
      </c>
      <c r="J56" s="38">
        <v>1</v>
      </c>
      <c r="K56" s="38">
        <v>1</v>
      </c>
      <c r="L56" s="38">
        <f t="shared" si="6"/>
        <v>32</v>
      </c>
      <c r="M56" s="53"/>
      <c r="N56" s="53"/>
      <c r="O56" s="54"/>
      <c r="P56" s="53"/>
      <c r="Q56" s="53"/>
      <c r="R56" s="56"/>
      <c r="S56" s="46"/>
      <c r="T56" s="38"/>
      <c r="U56" s="178"/>
      <c r="W56" s="48"/>
    </row>
    <row r="57" spans="1:23" ht="36" customHeight="1">
      <c r="A57" s="175">
        <v>2016220447</v>
      </c>
      <c r="B57" s="33" t="s">
        <v>86</v>
      </c>
      <c r="C57" s="39" t="s">
        <v>216</v>
      </c>
      <c r="D57" s="33">
        <v>32</v>
      </c>
      <c r="E57" s="42" t="s">
        <v>116</v>
      </c>
      <c r="F57" s="33">
        <v>23</v>
      </c>
      <c r="G57" s="36">
        <v>4</v>
      </c>
      <c r="H57" s="37">
        <f>D57/G57</f>
        <v>8</v>
      </c>
      <c r="I57" s="33">
        <f>D57</f>
        <v>32</v>
      </c>
      <c r="J57" s="38">
        <v>1</v>
      </c>
      <c r="K57" s="38">
        <v>1</v>
      </c>
      <c r="L57" s="38">
        <f>ROUNDUP(I57*J57*K57,0)</f>
        <v>32</v>
      </c>
      <c r="M57" s="43" t="s">
        <v>217</v>
      </c>
      <c r="N57" s="43">
        <v>4</v>
      </c>
      <c r="O57" s="44">
        <v>1</v>
      </c>
      <c r="P57" s="42" t="s">
        <v>190</v>
      </c>
      <c r="Q57" s="43">
        <v>53</v>
      </c>
      <c r="R57" s="45">
        <v>1</v>
      </c>
      <c r="S57" s="46">
        <f>ROUNDUP(12*(1+Q57/45),24)</f>
        <v>26.1333333333333</v>
      </c>
      <c r="T57" s="38">
        <f>S57*R57/6</f>
        <v>4.35555555555555</v>
      </c>
      <c r="U57" s="173">
        <f>SUM(L57:L59,T57:T59)</f>
        <v>200.8888888888889</v>
      </c>
      <c r="W57" s="48"/>
    </row>
    <row r="58" spans="1:23" ht="36" customHeight="1">
      <c r="A58" s="176"/>
      <c r="B58" s="33" t="s">
        <v>86</v>
      </c>
      <c r="C58" s="39" t="s">
        <v>145</v>
      </c>
      <c r="D58" s="33">
        <v>64</v>
      </c>
      <c r="E58" s="42" t="s">
        <v>203</v>
      </c>
      <c r="F58" s="33">
        <v>59</v>
      </c>
      <c r="G58" s="36">
        <v>4</v>
      </c>
      <c r="H58" s="37">
        <f>D58/G58</f>
        <v>16</v>
      </c>
      <c r="I58" s="33">
        <f>D58</f>
        <v>64</v>
      </c>
      <c r="J58" s="38">
        <f>ROUNDUP(1+0.5*(F58/45-1),1)</f>
        <v>1.2000000000000002</v>
      </c>
      <c r="K58" s="38">
        <v>1</v>
      </c>
      <c r="L58" s="38">
        <f>ROUNDUP(I58*J58*K58,0)</f>
        <v>77</v>
      </c>
      <c r="M58" s="43" t="s">
        <v>217</v>
      </c>
      <c r="N58" s="43">
        <v>2</v>
      </c>
      <c r="O58" s="44">
        <v>1</v>
      </c>
      <c r="P58" s="42" t="s">
        <v>178</v>
      </c>
      <c r="Q58" s="43">
        <v>79</v>
      </c>
      <c r="R58" s="45">
        <v>1</v>
      </c>
      <c r="S58" s="46">
        <f>ROUNDUP(12*(1+Q58/45),24)</f>
        <v>33.0666666666667</v>
      </c>
      <c r="T58" s="38">
        <f>S58*R58/N58</f>
        <v>16.53333333333335</v>
      </c>
      <c r="U58" s="174"/>
      <c r="W58" s="48"/>
    </row>
    <row r="59" spans="1:23" ht="36" customHeight="1">
      <c r="A59" s="177"/>
      <c r="B59" s="33" t="s">
        <v>86</v>
      </c>
      <c r="C59" s="39" t="s">
        <v>119</v>
      </c>
      <c r="D59" s="33">
        <v>64</v>
      </c>
      <c r="E59" s="42" t="s">
        <v>190</v>
      </c>
      <c r="F59" s="33">
        <v>53</v>
      </c>
      <c r="G59" s="36">
        <v>4</v>
      </c>
      <c r="H59" s="37">
        <f>D59/G59</f>
        <v>16</v>
      </c>
      <c r="I59" s="33">
        <f>D59</f>
        <v>64</v>
      </c>
      <c r="J59" s="38">
        <f>ROUNDUP(1+0.5*(F59/45-1),1)</f>
        <v>1.1</v>
      </c>
      <c r="K59" s="38">
        <v>1</v>
      </c>
      <c r="L59" s="38">
        <f>ROUNDUP(I59*J59*K59,0)</f>
        <v>71</v>
      </c>
      <c r="M59" s="43"/>
      <c r="N59" s="43"/>
      <c r="O59" s="44"/>
      <c r="P59" s="43"/>
      <c r="Q59" s="43"/>
      <c r="R59" s="45"/>
      <c r="S59" s="46"/>
      <c r="T59" s="38"/>
      <c r="U59" s="178"/>
      <c r="W59" s="48"/>
    </row>
    <row r="60" spans="1:23" ht="36" customHeight="1">
      <c r="A60" s="32">
        <v>2017220450</v>
      </c>
      <c r="B60" s="33" t="s">
        <v>85</v>
      </c>
      <c r="C60" s="49"/>
      <c r="D60" s="33"/>
      <c r="E60" s="50"/>
      <c r="F60" s="33"/>
      <c r="G60" s="36"/>
      <c r="H60" s="37"/>
      <c r="I60" s="33"/>
      <c r="J60" s="38"/>
      <c r="K60" s="38"/>
      <c r="L60" s="38">
        <f t="shared" si="6"/>
        <v>0</v>
      </c>
      <c r="M60" s="43"/>
      <c r="N60" s="43"/>
      <c r="O60" s="44"/>
      <c r="P60" s="43"/>
      <c r="Q60" s="43"/>
      <c r="R60" s="45"/>
      <c r="S60" s="46"/>
      <c r="T60" s="38"/>
      <c r="U60" s="52">
        <f>SUM(L60:L60)</f>
        <v>0</v>
      </c>
      <c r="W60" s="48"/>
    </row>
    <row r="61" spans="1:23" ht="36" customHeight="1">
      <c r="A61" s="184">
        <v>2018220481</v>
      </c>
      <c r="B61" s="33" t="s">
        <v>68</v>
      </c>
      <c r="C61" s="39" t="s">
        <v>213</v>
      </c>
      <c r="D61" s="33">
        <v>64</v>
      </c>
      <c r="E61" s="42" t="s">
        <v>163</v>
      </c>
      <c r="F61" s="33">
        <v>22</v>
      </c>
      <c r="G61" s="36">
        <v>4</v>
      </c>
      <c r="H61" s="37">
        <f>D61/G61</f>
        <v>16</v>
      </c>
      <c r="I61" s="33">
        <v>64</v>
      </c>
      <c r="J61" s="38">
        <v>1</v>
      </c>
      <c r="K61" s="38">
        <v>1</v>
      </c>
      <c r="L61" s="38">
        <f t="shared" si="6"/>
        <v>64</v>
      </c>
      <c r="M61" s="43" t="s">
        <v>125</v>
      </c>
      <c r="N61" s="53">
        <v>1</v>
      </c>
      <c r="O61" s="54">
        <v>1</v>
      </c>
      <c r="P61" s="151" t="s">
        <v>124</v>
      </c>
      <c r="Q61" s="55">
        <v>23</v>
      </c>
      <c r="R61" s="56">
        <v>1</v>
      </c>
      <c r="S61" s="152">
        <v>24</v>
      </c>
      <c r="T61" s="38">
        <f>S61*R61/N61</f>
        <v>24</v>
      </c>
      <c r="U61" s="173">
        <f>SUM(L61:L62,T61:T62)</f>
        <v>120</v>
      </c>
      <c r="W61" s="48"/>
    </row>
    <row r="62" spans="1:23" ht="36" customHeight="1">
      <c r="A62" s="184"/>
      <c r="B62" s="33" t="s">
        <v>68</v>
      </c>
      <c r="C62" s="39" t="s">
        <v>214</v>
      </c>
      <c r="D62" s="33">
        <v>32</v>
      </c>
      <c r="E62" s="42" t="s">
        <v>116</v>
      </c>
      <c r="F62" s="33">
        <v>23</v>
      </c>
      <c r="G62" s="36">
        <v>4</v>
      </c>
      <c r="H62" s="37">
        <f>D62/G62</f>
        <v>8</v>
      </c>
      <c r="I62" s="33">
        <v>32</v>
      </c>
      <c r="J62" s="38">
        <v>1</v>
      </c>
      <c r="K62" s="38">
        <v>1</v>
      </c>
      <c r="L62" s="38">
        <f t="shared" si="6"/>
        <v>32</v>
      </c>
      <c r="M62" s="51"/>
      <c r="N62" s="43"/>
      <c r="O62" s="44"/>
      <c r="P62" s="51"/>
      <c r="Q62" s="43"/>
      <c r="R62" s="45"/>
      <c r="S62" s="46"/>
      <c r="T62" s="38"/>
      <c r="U62" s="174"/>
      <c r="W62" s="48"/>
    </row>
    <row r="63" spans="1:23" ht="36" customHeight="1">
      <c r="A63" s="40">
        <v>2018220471</v>
      </c>
      <c r="B63" s="33" t="s">
        <v>97</v>
      </c>
      <c r="C63" s="49"/>
      <c r="D63" s="58"/>
      <c r="E63" s="59"/>
      <c r="F63" s="58"/>
      <c r="G63" s="58"/>
      <c r="H63" s="60"/>
      <c r="I63" s="58"/>
      <c r="J63" s="61"/>
      <c r="K63" s="61"/>
      <c r="L63" s="61">
        <f t="shared" si="6"/>
        <v>0</v>
      </c>
      <c r="M63" s="43"/>
      <c r="N63" s="43"/>
      <c r="O63" s="44"/>
      <c r="P63" s="43"/>
      <c r="Q63" s="43"/>
      <c r="R63" s="45"/>
      <c r="S63" s="46"/>
      <c r="T63" s="38"/>
      <c r="U63" s="47">
        <f>SUM(L63:L63,T63:T63)</f>
        <v>0</v>
      </c>
      <c r="W63" s="48"/>
    </row>
    <row r="64" spans="1:23" ht="36" customHeight="1">
      <c r="A64" s="182">
        <v>2019220511</v>
      </c>
      <c r="B64" s="62" t="s">
        <v>104</v>
      </c>
      <c r="C64" s="39" t="s">
        <v>119</v>
      </c>
      <c r="D64" s="33">
        <v>64</v>
      </c>
      <c r="E64" s="153" t="s">
        <v>171</v>
      </c>
      <c r="F64" s="33">
        <v>35</v>
      </c>
      <c r="G64" s="36">
        <v>4</v>
      </c>
      <c r="H64" s="37">
        <f aca="true" t="shared" si="7" ref="H64:H82">D64/G64</f>
        <v>16</v>
      </c>
      <c r="I64" s="33">
        <f>D64</f>
        <v>64</v>
      </c>
      <c r="J64" s="38">
        <v>1</v>
      </c>
      <c r="K64" s="38">
        <v>1</v>
      </c>
      <c r="L64" s="38">
        <f t="shared" si="6"/>
        <v>64</v>
      </c>
      <c r="M64" s="53"/>
      <c r="N64" s="53"/>
      <c r="O64" s="54"/>
      <c r="P64" s="145"/>
      <c r="Q64" s="53"/>
      <c r="R64" s="56"/>
      <c r="S64" s="46"/>
      <c r="T64" s="38"/>
      <c r="U64" s="185">
        <f>SUM(L64:L65,T64:T65)</f>
        <v>128</v>
      </c>
      <c r="W64" s="48"/>
    </row>
    <row r="65" spans="1:23" ht="36" customHeight="1">
      <c r="A65" s="183"/>
      <c r="B65" s="62" t="s">
        <v>104</v>
      </c>
      <c r="C65" s="39" t="s">
        <v>119</v>
      </c>
      <c r="D65" s="33">
        <v>64</v>
      </c>
      <c r="E65" s="153" t="s">
        <v>172</v>
      </c>
      <c r="F65" s="33">
        <v>44</v>
      </c>
      <c r="G65" s="36">
        <v>4</v>
      </c>
      <c r="H65" s="37">
        <f t="shared" si="7"/>
        <v>16</v>
      </c>
      <c r="I65" s="33">
        <f>D65</f>
        <v>64</v>
      </c>
      <c r="J65" s="38">
        <v>1</v>
      </c>
      <c r="K65" s="38">
        <v>1</v>
      </c>
      <c r="L65" s="38">
        <f t="shared" si="6"/>
        <v>64</v>
      </c>
      <c r="M65" s="64"/>
      <c r="N65" s="43"/>
      <c r="O65" s="44"/>
      <c r="P65" s="64"/>
      <c r="Q65" s="43"/>
      <c r="R65" s="45"/>
      <c r="S65" s="46"/>
      <c r="T65" s="38"/>
      <c r="U65" s="185"/>
      <c r="W65" s="48"/>
    </row>
    <row r="66" spans="1:23" ht="36" customHeight="1">
      <c r="A66" s="182">
        <v>2019220512</v>
      </c>
      <c r="B66" s="62" t="s">
        <v>105</v>
      </c>
      <c r="C66" s="39" t="s">
        <v>158</v>
      </c>
      <c r="D66" s="33">
        <v>32</v>
      </c>
      <c r="E66" s="42" t="s">
        <v>160</v>
      </c>
      <c r="F66" s="33">
        <v>34</v>
      </c>
      <c r="G66" s="36">
        <v>4</v>
      </c>
      <c r="H66" s="37">
        <f t="shared" si="7"/>
        <v>8</v>
      </c>
      <c r="I66" s="33">
        <f>D66</f>
        <v>32</v>
      </c>
      <c r="J66" s="38">
        <v>1</v>
      </c>
      <c r="K66" s="38">
        <v>1</v>
      </c>
      <c r="L66" s="38">
        <f t="shared" si="6"/>
        <v>32</v>
      </c>
      <c r="M66" s="43" t="s">
        <v>156</v>
      </c>
      <c r="N66" s="43">
        <v>2</v>
      </c>
      <c r="O66" s="44">
        <v>1</v>
      </c>
      <c r="P66" s="146" t="s">
        <v>157</v>
      </c>
      <c r="Q66" s="43">
        <v>70</v>
      </c>
      <c r="R66" s="45">
        <v>1</v>
      </c>
      <c r="S66" s="46">
        <f>ROUNDUP(12*(1+Q66/45),24)</f>
        <v>30.6666666666667</v>
      </c>
      <c r="T66" s="38">
        <f>S66*R66/N66</f>
        <v>15.33333333333335</v>
      </c>
      <c r="U66" s="185">
        <f>SUM(L66:L69,T66:T69)</f>
        <v>129.06666666666666</v>
      </c>
      <c r="W66" s="48"/>
    </row>
    <row r="67" spans="1:23" ht="36" customHeight="1">
      <c r="A67" s="183"/>
      <c r="B67" s="62" t="s">
        <v>105</v>
      </c>
      <c r="C67" s="39" t="s">
        <v>158</v>
      </c>
      <c r="D67" s="33">
        <v>32</v>
      </c>
      <c r="E67" s="42" t="s">
        <v>161</v>
      </c>
      <c r="F67" s="33">
        <v>30</v>
      </c>
      <c r="G67" s="36">
        <v>4</v>
      </c>
      <c r="H67" s="37">
        <f>D67/G67</f>
        <v>8</v>
      </c>
      <c r="I67" s="33">
        <f>D67</f>
        <v>32</v>
      </c>
      <c r="J67" s="38">
        <v>1</v>
      </c>
      <c r="K67" s="38">
        <v>1</v>
      </c>
      <c r="L67" s="38">
        <f>ROUNDUP(I67*J67*K67,0)</f>
        <v>32</v>
      </c>
      <c r="M67" s="64" t="s">
        <v>164</v>
      </c>
      <c r="N67" s="43">
        <v>2</v>
      </c>
      <c r="O67" s="44">
        <v>1</v>
      </c>
      <c r="P67" s="146" t="s">
        <v>165</v>
      </c>
      <c r="Q67" s="43">
        <v>84</v>
      </c>
      <c r="R67" s="45">
        <v>1</v>
      </c>
      <c r="S67" s="46">
        <f>ROUNDUP(12*(1+Q67/45),24)</f>
        <v>34.4</v>
      </c>
      <c r="T67" s="38">
        <f>S67*R67/6</f>
        <v>5.733333333333333</v>
      </c>
      <c r="U67" s="185"/>
      <c r="W67" s="48"/>
    </row>
    <row r="68" spans="1:23" ht="36" customHeight="1">
      <c r="A68" s="183"/>
      <c r="B68" s="62" t="s">
        <v>105</v>
      </c>
      <c r="C68" s="39" t="s">
        <v>158</v>
      </c>
      <c r="D68" s="33">
        <v>32</v>
      </c>
      <c r="E68" s="42" t="s">
        <v>162</v>
      </c>
      <c r="F68" s="33">
        <v>29</v>
      </c>
      <c r="G68" s="36">
        <v>4</v>
      </c>
      <c r="H68" s="37">
        <f t="shared" si="7"/>
        <v>8</v>
      </c>
      <c r="I68" s="33">
        <f>D68</f>
        <v>32</v>
      </c>
      <c r="J68" s="38">
        <v>1</v>
      </c>
      <c r="K68" s="38">
        <v>1</v>
      </c>
      <c r="L68" s="38">
        <f t="shared" si="6"/>
        <v>32</v>
      </c>
      <c r="M68" s="64"/>
      <c r="N68" s="43"/>
      <c r="O68" s="44"/>
      <c r="P68" s="64"/>
      <c r="Q68" s="43"/>
      <c r="R68" s="45"/>
      <c r="S68" s="46"/>
      <c r="T68" s="38"/>
      <c r="U68" s="185"/>
      <c r="W68" s="48"/>
    </row>
    <row r="69" spans="1:23" ht="36" customHeight="1">
      <c r="A69" s="183"/>
      <c r="B69" s="62" t="s">
        <v>105</v>
      </c>
      <c r="C69" s="39" t="s">
        <v>159</v>
      </c>
      <c r="D69" s="33">
        <v>64</v>
      </c>
      <c r="E69" s="42" t="s">
        <v>163</v>
      </c>
      <c r="F69" s="33">
        <v>22</v>
      </c>
      <c r="G69" s="36">
        <v>4</v>
      </c>
      <c r="H69" s="37">
        <f t="shared" si="7"/>
        <v>16</v>
      </c>
      <c r="I69" s="33">
        <v>12</v>
      </c>
      <c r="J69" s="38">
        <v>1</v>
      </c>
      <c r="K69" s="38">
        <v>1</v>
      </c>
      <c r="L69" s="38">
        <f t="shared" si="6"/>
        <v>12</v>
      </c>
      <c r="M69" s="64"/>
      <c r="N69" s="43"/>
      <c r="O69" s="44"/>
      <c r="P69" s="64"/>
      <c r="Q69" s="43"/>
      <c r="R69" s="45"/>
      <c r="S69" s="46"/>
      <c r="T69" s="38"/>
      <c r="U69" s="185"/>
      <c r="W69" s="48"/>
    </row>
    <row r="70" spans="1:23" ht="36" customHeight="1">
      <c r="A70" s="186">
        <v>2019220513</v>
      </c>
      <c r="B70" s="62" t="s">
        <v>106</v>
      </c>
      <c r="C70" s="39" t="s">
        <v>145</v>
      </c>
      <c r="D70" s="33">
        <v>64</v>
      </c>
      <c r="E70" s="42" t="s">
        <v>151</v>
      </c>
      <c r="F70" s="33">
        <v>76</v>
      </c>
      <c r="G70" s="36">
        <v>4</v>
      </c>
      <c r="H70" s="37">
        <f t="shared" si="7"/>
        <v>16</v>
      </c>
      <c r="I70" s="33">
        <f>D70</f>
        <v>64</v>
      </c>
      <c r="J70" s="38">
        <f>ROUNDUP(1+0.5*(F70/45-1),1)</f>
        <v>1.4000000000000001</v>
      </c>
      <c r="K70" s="38">
        <v>1</v>
      </c>
      <c r="L70" s="38">
        <f t="shared" si="6"/>
        <v>90</v>
      </c>
      <c r="M70" s="51" t="s">
        <v>126</v>
      </c>
      <c r="N70" s="43">
        <v>2</v>
      </c>
      <c r="O70" s="44">
        <v>1</v>
      </c>
      <c r="P70" s="146" t="s">
        <v>180</v>
      </c>
      <c r="Q70" s="43">
        <v>59</v>
      </c>
      <c r="R70" s="45">
        <v>1</v>
      </c>
      <c r="S70" s="46">
        <f>12*(1+Q70/45)</f>
        <v>27.73333333333333</v>
      </c>
      <c r="T70" s="38">
        <v>6</v>
      </c>
      <c r="U70" s="185">
        <f>SUM(L70:L74,T70:T74)</f>
        <v>304</v>
      </c>
      <c r="W70" s="48"/>
    </row>
    <row r="71" spans="1:23" ht="36" customHeight="1">
      <c r="A71" s="186"/>
      <c r="B71" s="62" t="s">
        <v>106</v>
      </c>
      <c r="C71" s="39" t="s">
        <v>119</v>
      </c>
      <c r="D71" s="33">
        <v>48</v>
      </c>
      <c r="E71" s="42" t="s">
        <v>148</v>
      </c>
      <c r="F71" s="33">
        <v>33</v>
      </c>
      <c r="G71" s="36">
        <v>4</v>
      </c>
      <c r="H71" s="37">
        <f t="shared" si="7"/>
        <v>12</v>
      </c>
      <c r="I71" s="33">
        <f>D71</f>
        <v>48</v>
      </c>
      <c r="J71" s="38">
        <v>1</v>
      </c>
      <c r="K71" s="38">
        <v>1</v>
      </c>
      <c r="L71" s="38">
        <f t="shared" si="6"/>
        <v>48</v>
      </c>
      <c r="M71" s="53"/>
      <c r="N71" s="43"/>
      <c r="O71" s="44"/>
      <c r="P71" s="51"/>
      <c r="Q71" s="43"/>
      <c r="R71" s="45"/>
      <c r="S71" s="46"/>
      <c r="T71" s="38"/>
      <c r="U71" s="185"/>
      <c r="W71" s="48"/>
    </row>
    <row r="72" spans="1:23" ht="36" customHeight="1">
      <c r="A72" s="186"/>
      <c r="B72" s="62" t="s">
        <v>106</v>
      </c>
      <c r="C72" s="39" t="s">
        <v>119</v>
      </c>
      <c r="D72" s="33">
        <v>48</v>
      </c>
      <c r="E72" s="42" t="s">
        <v>149</v>
      </c>
      <c r="F72" s="33">
        <v>43</v>
      </c>
      <c r="G72" s="36">
        <v>4</v>
      </c>
      <c r="H72" s="37">
        <f t="shared" si="7"/>
        <v>12</v>
      </c>
      <c r="I72" s="33">
        <f>D72</f>
        <v>48</v>
      </c>
      <c r="J72" s="38">
        <v>1</v>
      </c>
      <c r="K72" s="38">
        <v>1</v>
      </c>
      <c r="L72" s="38">
        <f t="shared" si="6"/>
        <v>48</v>
      </c>
      <c r="M72" s="53"/>
      <c r="N72" s="43"/>
      <c r="O72" s="44"/>
      <c r="P72" s="51"/>
      <c r="Q72" s="43"/>
      <c r="R72" s="45"/>
      <c r="S72" s="46"/>
      <c r="T72" s="38"/>
      <c r="U72" s="185"/>
      <c r="W72" s="48"/>
    </row>
    <row r="73" spans="1:23" ht="36" customHeight="1">
      <c r="A73" s="186"/>
      <c r="B73" s="62" t="s">
        <v>106</v>
      </c>
      <c r="C73" s="39" t="s">
        <v>146</v>
      </c>
      <c r="D73" s="33">
        <v>48</v>
      </c>
      <c r="E73" s="42" t="s">
        <v>143</v>
      </c>
      <c r="F73" s="33">
        <v>106</v>
      </c>
      <c r="G73" s="36">
        <v>4</v>
      </c>
      <c r="H73" s="37">
        <f t="shared" si="7"/>
        <v>12</v>
      </c>
      <c r="I73" s="33">
        <v>9</v>
      </c>
      <c r="J73" s="38">
        <f>ROUNDUP(1+0.5*(F73/45-1),1)</f>
        <v>1.7000000000000002</v>
      </c>
      <c r="K73" s="38">
        <v>1</v>
      </c>
      <c r="L73" s="38">
        <f t="shared" si="6"/>
        <v>16</v>
      </c>
      <c r="M73" s="64"/>
      <c r="N73" s="43"/>
      <c r="O73" s="44"/>
      <c r="P73" s="64"/>
      <c r="Q73" s="43"/>
      <c r="R73" s="45"/>
      <c r="S73" s="46"/>
      <c r="T73" s="38"/>
      <c r="U73" s="185"/>
      <c r="W73" s="48"/>
    </row>
    <row r="74" spans="1:23" ht="36" customHeight="1">
      <c r="A74" s="186"/>
      <c r="B74" s="62" t="s">
        <v>106</v>
      </c>
      <c r="C74" s="39" t="s">
        <v>147</v>
      </c>
      <c r="D74" s="33">
        <v>96</v>
      </c>
      <c r="E74" s="42" t="s">
        <v>150</v>
      </c>
      <c r="F74" s="33">
        <v>9</v>
      </c>
      <c r="G74" s="36">
        <v>6</v>
      </c>
      <c r="H74" s="37">
        <f t="shared" si="7"/>
        <v>16</v>
      </c>
      <c r="I74" s="33">
        <f>D74</f>
        <v>96</v>
      </c>
      <c r="J74" s="38">
        <v>1</v>
      </c>
      <c r="K74" s="38">
        <v>1</v>
      </c>
      <c r="L74" s="38">
        <f t="shared" si="6"/>
        <v>96</v>
      </c>
      <c r="M74" s="43"/>
      <c r="N74" s="43"/>
      <c r="O74" s="44"/>
      <c r="P74" s="43"/>
      <c r="Q74" s="43"/>
      <c r="R74" s="45"/>
      <c r="S74" s="46"/>
      <c r="T74" s="38"/>
      <c r="U74" s="185"/>
      <c r="W74" s="48"/>
    </row>
    <row r="75" spans="1:23" ht="36" customHeight="1">
      <c r="A75" s="186">
        <v>2019220510</v>
      </c>
      <c r="B75" s="62" t="s">
        <v>108</v>
      </c>
      <c r="C75" s="39" t="s">
        <v>173</v>
      </c>
      <c r="D75" s="33">
        <v>64</v>
      </c>
      <c r="E75" s="42" t="s">
        <v>177</v>
      </c>
      <c r="F75" s="33">
        <v>106</v>
      </c>
      <c r="G75" s="36">
        <v>4</v>
      </c>
      <c r="H75" s="37">
        <f>D75/G75</f>
        <v>16</v>
      </c>
      <c r="I75" s="33">
        <v>12</v>
      </c>
      <c r="J75" s="38">
        <f>ROUNDUP(1+0.5*(F75/45-1),1)</f>
        <v>1.7000000000000002</v>
      </c>
      <c r="K75" s="38">
        <v>1</v>
      </c>
      <c r="L75" s="38">
        <f t="shared" si="6"/>
        <v>21</v>
      </c>
      <c r="M75" s="43" t="s">
        <v>217</v>
      </c>
      <c r="N75" s="43">
        <v>4</v>
      </c>
      <c r="O75" s="44">
        <v>1</v>
      </c>
      <c r="P75" s="42" t="s">
        <v>190</v>
      </c>
      <c r="Q75" s="43">
        <v>53</v>
      </c>
      <c r="R75" s="45">
        <v>1</v>
      </c>
      <c r="S75" s="46">
        <f>ROUNDUP(12*(1+Q75/45),24)</f>
        <v>26.1333333333333</v>
      </c>
      <c r="T75" s="38">
        <f>S75*R75/6</f>
        <v>4.35555555555555</v>
      </c>
      <c r="U75" s="185">
        <f>SUM(L75:L79,T75:T79)</f>
        <v>227.8888888888889</v>
      </c>
      <c r="W75" s="48"/>
    </row>
    <row r="76" spans="1:23" ht="36" customHeight="1">
      <c r="A76" s="182"/>
      <c r="B76" s="62" t="s">
        <v>108</v>
      </c>
      <c r="C76" s="66" t="s">
        <v>174</v>
      </c>
      <c r="D76" s="58">
        <v>64</v>
      </c>
      <c r="E76" s="154" t="s">
        <v>178</v>
      </c>
      <c r="F76" s="58">
        <v>79</v>
      </c>
      <c r="G76" s="36">
        <v>4</v>
      </c>
      <c r="H76" s="37">
        <f>D76/G76</f>
        <v>16</v>
      </c>
      <c r="I76" s="33">
        <f aca="true" t="shared" si="8" ref="I76:I82">D76</f>
        <v>64</v>
      </c>
      <c r="J76" s="38">
        <f>ROUNDUP(1+0.5*(F76/45-1),1)</f>
        <v>1.4000000000000001</v>
      </c>
      <c r="K76" s="61">
        <v>1</v>
      </c>
      <c r="L76" s="38">
        <f t="shared" si="6"/>
        <v>90</v>
      </c>
      <c r="M76" s="43" t="s">
        <v>217</v>
      </c>
      <c r="N76" s="43">
        <v>2</v>
      </c>
      <c r="O76" s="44">
        <v>1</v>
      </c>
      <c r="P76" s="42" t="s">
        <v>178</v>
      </c>
      <c r="Q76" s="43">
        <v>79</v>
      </c>
      <c r="R76" s="45">
        <v>1</v>
      </c>
      <c r="S76" s="46">
        <f>ROUNDUP(12*(1+Q76/45),24)</f>
        <v>33.0666666666667</v>
      </c>
      <c r="T76" s="38">
        <f>S76*R76/N76</f>
        <v>16.53333333333335</v>
      </c>
      <c r="U76" s="173"/>
      <c r="W76" s="48"/>
    </row>
    <row r="77" spans="1:23" ht="36" customHeight="1">
      <c r="A77" s="182"/>
      <c r="B77" s="62" t="s">
        <v>108</v>
      </c>
      <c r="C77" s="66" t="s">
        <v>175</v>
      </c>
      <c r="D77" s="58">
        <v>32</v>
      </c>
      <c r="E77" s="154" t="s">
        <v>179</v>
      </c>
      <c r="F77" s="58">
        <v>35</v>
      </c>
      <c r="G77" s="68">
        <v>4</v>
      </c>
      <c r="H77" s="37">
        <f t="shared" si="7"/>
        <v>8</v>
      </c>
      <c r="I77" s="33">
        <v>32</v>
      </c>
      <c r="J77" s="61">
        <v>1</v>
      </c>
      <c r="K77" s="61">
        <v>1</v>
      </c>
      <c r="L77" s="38">
        <f t="shared" si="6"/>
        <v>32</v>
      </c>
      <c r="M77" s="69"/>
      <c r="N77" s="70"/>
      <c r="O77" s="71"/>
      <c r="P77" s="69"/>
      <c r="Q77" s="70"/>
      <c r="R77" s="72"/>
      <c r="S77" s="73"/>
      <c r="T77" s="61"/>
      <c r="U77" s="173"/>
      <c r="W77" s="48"/>
    </row>
    <row r="78" spans="1:23" ht="36" customHeight="1">
      <c r="A78" s="182"/>
      <c r="B78" s="62" t="s">
        <v>108</v>
      </c>
      <c r="C78" s="157" t="s">
        <v>239</v>
      </c>
      <c r="D78" s="58">
        <v>32</v>
      </c>
      <c r="E78" s="154" t="s">
        <v>172</v>
      </c>
      <c r="F78" s="58">
        <v>44</v>
      </c>
      <c r="G78" s="36">
        <v>4</v>
      </c>
      <c r="H78" s="37">
        <f t="shared" si="7"/>
        <v>8</v>
      </c>
      <c r="I78" s="33">
        <v>32</v>
      </c>
      <c r="J78" s="61">
        <v>1</v>
      </c>
      <c r="K78" s="61">
        <v>1</v>
      </c>
      <c r="L78" s="38">
        <f t="shared" si="6"/>
        <v>32</v>
      </c>
      <c r="M78" s="69"/>
      <c r="N78" s="70"/>
      <c r="O78" s="71"/>
      <c r="P78" s="69"/>
      <c r="Q78" s="70"/>
      <c r="R78" s="72"/>
      <c r="S78" s="73"/>
      <c r="T78" s="61"/>
      <c r="U78" s="173"/>
      <c r="W78" s="48"/>
    </row>
    <row r="79" spans="1:23" ht="36" customHeight="1">
      <c r="A79" s="182"/>
      <c r="B79" s="74" t="s">
        <v>108</v>
      </c>
      <c r="C79" s="66" t="s">
        <v>176</v>
      </c>
      <c r="D79" s="58">
        <v>32</v>
      </c>
      <c r="E79" s="154" t="s">
        <v>116</v>
      </c>
      <c r="F79" s="58">
        <v>23</v>
      </c>
      <c r="G79" s="68">
        <v>4</v>
      </c>
      <c r="H79" s="37">
        <f t="shared" si="7"/>
        <v>8</v>
      </c>
      <c r="I79" s="33">
        <f t="shared" si="8"/>
        <v>32</v>
      </c>
      <c r="J79" s="61">
        <v>1</v>
      </c>
      <c r="K79" s="61">
        <v>1</v>
      </c>
      <c r="L79" s="38">
        <f t="shared" si="6"/>
        <v>32</v>
      </c>
      <c r="M79" s="70"/>
      <c r="N79" s="70"/>
      <c r="O79" s="71"/>
      <c r="P79" s="70"/>
      <c r="Q79" s="70"/>
      <c r="R79" s="72"/>
      <c r="S79" s="73"/>
      <c r="T79" s="61"/>
      <c r="U79" s="173"/>
      <c r="W79" s="48"/>
    </row>
    <row r="80" spans="1:23" ht="36" customHeight="1">
      <c r="A80" s="175">
        <v>2020220553</v>
      </c>
      <c r="B80" s="33" t="s">
        <v>111</v>
      </c>
      <c r="C80" s="155" t="s">
        <v>185</v>
      </c>
      <c r="D80" s="33">
        <v>88</v>
      </c>
      <c r="E80" s="63" t="s">
        <v>140</v>
      </c>
      <c r="F80" s="33">
        <v>32</v>
      </c>
      <c r="G80" s="36">
        <v>6</v>
      </c>
      <c r="H80" s="37">
        <f t="shared" si="7"/>
        <v>14.666666666666666</v>
      </c>
      <c r="I80" s="33">
        <f t="shared" si="8"/>
        <v>88</v>
      </c>
      <c r="J80" s="38">
        <v>1</v>
      </c>
      <c r="K80" s="38">
        <v>1.2</v>
      </c>
      <c r="L80" s="38">
        <f>ROUNDUP(I80*J80*K80,0)</f>
        <v>106</v>
      </c>
      <c r="M80" s="64" t="s">
        <v>164</v>
      </c>
      <c r="N80" s="43">
        <v>2</v>
      </c>
      <c r="O80" s="44">
        <v>1</v>
      </c>
      <c r="P80" s="146" t="s">
        <v>165</v>
      </c>
      <c r="Q80" s="43">
        <v>84</v>
      </c>
      <c r="R80" s="45">
        <v>1</v>
      </c>
      <c r="S80" s="46">
        <f>ROUNDUP(12*(1+Q80/45),24)</f>
        <v>34.4</v>
      </c>
      <c r="T80" s="38">
        <f>S80*R80/2</f>
        <v>17.2</v>
      </c>
      <c r="U80" s="173">
        <f>SUM(L80:L82,T80:T82)</f>
        <v>232.2</v>
      </c>
      <c r="W80" s="48"/>
    </row>
    <row r="81" spans="1:23" ht="36" customHeight="1">
      <c r="A81" s="176"/>
      <c r="B81" s="33" t="s">
        <v>111</v>
      </c>
      <c r="C81" s="155" t="s">
        <v>186</v>
      </c>
      <c r="D81" s="33">
        <v>24</v>
      </c>
      <c r="E81" s="63" t="s">
        <v>140</v>
      </c>
      <c r="F81" s="33">
        <v>32</v>
      </c>
      <c r="G81" s="36">
        <v>2</v>
      </c>
      <c r="H81" s="37">
        <f t="shared" si="7"/>
        <v>12</v>
      </c>
      <c r="I81" s="33">
        <f t="shared" si="8"/>
        <v>24</v>
      </c>
      <c r="J81" s="38">
        <v>1</v>
      </c>
      <c r="K81" s="38">
        <v>1.2</v>
      </c>
      <c r="L81" s="38">
        <f>ROUNDUP(I81*J81*K81,0)</f>
        <v>29</v>
      </c>
      <c r="M81" s="155" t="s">
        <v>187</v>
      </c>
      <c r="N81" s="43">
        <v>2</v>
      </c>
      <c r="O81" s="44">
        <v>2</v>
      </c>
      <c r="P81" s="63" t="s">
        <v>188</v>
      </c>
      <c r="Q81" s="43">
        <v>29</v>
      </c>
      <c r="R81" s="45">
        <v>1.5</v>
      </c>
      <c r="S81" s="46">
        <v>24</v>
      </c>
      <c r="T81" s="38">
        <v>16</v>
      </c>
      <c r="U81" s="174"/>
      <c r="W81" s="48"/>
    </row>
    <row r="82" spans="1:23" ht="36" customHeight="1">
      <c r="A82" s="177"/>
      <c r="B82" s="33" t="s">
        <v>111</v>
      </c>
      <c r="C82" s="155" t="s">
        <v>118</v>
      </c>
      <c r="D82" s="33">
        <v>64</v>
      </c>
      <c r="E82" s="153" t="s">
        <v>155</v>
      </c>
      <c r="F82" s="33">
        <v>36</v>
      </c>
      <c r="G82" s="36">
        <v>4</v>
      </c>
      <c r="H82" s="37">
        <f t="shared" si="7"/>
        <v>16</v>
      </c>
      <c r="I82" s="33">
        <f t="shared" si="8"/>
        <v>64</v>
      </c>
      <c r="J82" s="38">
        <v>1</v>
      </c>
      <c r="K82" s="38">
        <v>1</v>
      </c>
      <c r="L82" s="38">
        <f>ROUNDUP(I82*J82*K82,0)</f>
        <v>64</v>
      </c>
      <c r="M82" s="64"/>
      <c r="N82" s="43"/>
      <c r="O82" s="44"/>
      <c r="P82" s="146"/>
      <c r="Q82" s="43"/>
      <c r="R82" s="45"/>
      <c r="S82" s="46"/>
      <c r="T82" s="38"/>
      <c r="U82" s="178"/>
      <c r="W82" s="48"/>
    </row>
  </sheetData>
  <sheetProtection/>
  <mergeCells count="55">
    <mergeCell ref="A70:A74"/>
    <mergeCell ref="U64:U65"/>
    <mergeCell ref="U6:U7"/>
    <mergeCell ref="A16:A17"/>
    <mergeCell ref="U16:U17"/>
    <mergeCell ref="A80:A82"/>
    <mergeCell ref="U80:U82"/>
    <mergeCell ref="A44:A45"/>
    <mergeCell ref="U44:U45"/>
    <mergeCell ref="A66:A69"/>
    <mergeCell ref="U66:U69"/>
    <mergeCell ref="A37:A39"/>
    <mergeCell ref="U70:U74"/>
    <mergeCell ref="A75:A79"/>
    <mergeCell ref="U75:U79"/>
    <mergeCell ref="U18:U21"/>
    <mergeCell ref="A18:A21"/>
    <mergeCell ref="U40:U43"/>
    <mergeCell ref="U49:U51"/>
    <mergeCell ref="A49:A51"/>
    <mergeCell ref="A64:A65"/>
    <mergeCell ref="A33:A36"/>
    <mergeCell ref="A23:A24"/>
    <mergeCell ref="U23:U24"/>
    <mergeCell ref="A25:A29"/>
    <mergeCell ref="U25:U29"/>
    <mergeCell ref="A30:A32"/>
    <mergeCell ref="U30:U32"/>
    <mergeCell ref="U33:U36"/>
    <mergeCell ref="A61:A62"/>
    <mergeCell ref="B4:B5"/>
    <mergeCell ref="U4:U5"/>
    <mergeCell ref="C4:L4"/>
    <mergeCell ref="A13:A15"/>
    <mergeCell ref="U13:U15"/>
    <mergeCell ref="M4:T4"/>
    <mergeCell ref="A4:A5"/>
    <mergeCell ref="A9:A10"/>
    <mergeCell ref="U9:U10"/>
    <mergeCell ref="A6:A7"/>
    <mergeCell ref="U61:U62"/>
    <mergeCell ref="A57:A59"/>
    <mergeCell ref="U57:U59"/>
    <mergeCell ref="U37:U39"/>
    <mergeCell ref="A46:A48"/>
    <mergeCell ref="U46:U48"/>
    <mergeCell ref="A40:A43"/>
    <mergeCell ref="A52:A56"/>
    <mergeCell ref="U52:U56"/>
    <mergeCell ref="A1:U1"/>
    <mergeCell ref="A2:B2"/>
    <mergeCell ref="C2:D2"/>
    <mergeCell ref="J2:K2"/>
    <mergeCell ref="L2:M2"/>
    <mergeCell ref="A3:U3"/>
  </mergeCells>
  <printOptions/>
  <pageMargins left="1.22" right="0.26" top="0.71" bottom="0.2" header="0.12" footer="0.04"/>
  <pageSetup fitToHeight="0" fitToWidth="1" horizontalDpi="600" verticalDpi="600" orientation="portrait" paperSize="9" scale="62" r:id="rId3"/>
  <headerFooter>
    <oddFooter>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zoomScaleSheetLayoutView="100" zoomScalePageLayoutView="0" workbookViewId="0" topLeftCell="A1">
      <pane ySplit="5" topLeftCell="A18" activePane="bottomLeft" state="frozen"/>
      <selection pane="topLeft" activeCell="A1" sqref="A1"/>
      <selection pane="bottomLeft" activeCell="R11" sqref="R11"/>
    </sheetView>
  </sheetViews>
  <sheetFormatPr defaultColWidth="9.00390625" defaultRowHeight="14.25"/>
  <cols>
    <col min="1" max="1" width="10.25390625" style="20" customWidth="1"/>
    <col min="2" max="2" width="11.00390625" style="1" customWidth="1"/>
    <col min="3" max="3" width="10.25390625" style="1" customWidth="1"/>
    <col min="4" max="4" width="9.125" style="1" customWidth="1"/>
    <col min="5" max="5" width="9.00390625" style="1" customWidth="1"/>
    <col min="6" max="6" width="9.75390625" style="1" customWidth="1"/>
    <col min="7" max="7" width="9.50390625" style="1" customWidth="1"/>
    <col min="8" max="8" width="9.875" style="1" customWidth="1"/>
    <col min="9" max="10" width="5.875" style="21" customWidth="1"/>
    <col min="11" max="11" width="5.875" style="1" customWidth="1"/>
    <col min="12" max="12" width="5.75390625" style="1" customWidth="1"/>
    <col min="13" max="13" width="6.00390625" style="1" customWidth="1"/>
    <col min="14" max="14" width="5.875" style="1" customWidth="1"/>
    <col min="15" max="15" width="9.50390625" style="2" customWidth="1"/>
    <col min="16" max="16" width="6.375" style="1" customWidth="1"/>
    <col min="17" max="17" width="9.00390625" style="22" customWidth="1"/>
    <col min="18" max="16384" width="9.00390625" style="1" customWidth="1"/>
  </cols>
  <sheetData>
    <row r="1" spans="1:16" ht="31.5" customHeight="1">
      <c r="A1" s="159" t="s">
        <v>198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6"/>
    </row>
    <row r="2" spans="1:16" ht="14.25">
      <c r="A2" s="168" t="s">
        <v>31</v>
      </c>
      <c r="B2" s="168"/>
      <c r="C2" s="169" t="s">
        <v>32</v>
      </c>
      <c r="D2" s="169"/>
      <c r="E2" s="3"/>
      <c r="F2" s="3"/>
      <c r="G2" s="8" t="s">
        <v>33</v>
      </c>
      <c r="H2" s="171" t="s">
        <v>110</v>
      </c>
      <c r="I2" s="171"/>
      <c r="J2" s="5"/>
      <c r="K2" s="9"/>
      <c r="L2" s="7">
        <v>7</v>
      </c>
      <c r="M2" s="10" t="s">
        <v>34</v>
      </c>
      <c r="N2" s="11">
        <v>5</v>
      </c>
      <c r="O2" s="12" t="s">
        <v>35</v>
      </c>
      <c r="P2" s="9"/>
    </row>
    <row r="3" spans="1:16" ht="18" customHeight="1">
      <c r="A3" s="162" t="s">
        <v>56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3"/>
    </row>
    <row r="4" spans="1:15" ht="20.25" customHeight="1">
      <c r="A4" s="166" t="s">
        <v>1</v>
      </c>
      <c r="B4" s="158" t="s">
        <v>2</v>
      </c>
      <c r="C4" s="158" t="s">
        <v>57</v>
      </c>
      <c r="D4" s="158"/>
      <c r="E4" s="158"/>
      <c r="F4" s="158"/>
      <c r="G4" s="158"/>
      <c r="H4" s="158"/>
      <c r="I4" s="158" t="s">
        <v>58</v>
      </c>
      <c r="J4" s="158"/>
      <c r="K4" s="158"/>
      <c r="L4" s="158"/>
      <c r="M4" s="158"/>
      <c r="N4" s="158"/>
      <c r="O4" s="158"/>
    </row>
    <row r="5" spans="1:15" ht="25.5" customHeight="1">
      <c r="A5" s="166"/>
      <c r="B5" s="158"/>
      <c r="C5" s="4" t="s">
        <v>59</v>
      </c>
      <c r="D5" s="4" t="s">
        <v>60</v>
      </c>
      <c r="E5" s="4" t="s">
        <v>61</v>
      </c>
      <c r="F5" s="4" t="s">
        <v>62</v>
      </c>
      <c r="G5" s="14" t="s">
        <v>63</v>
      </c>
      <c r="H5" s="14" t="s">
        <v>64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15" t="s">
        <v>6</v>
      </c>
    </row>
    <row r="6" spans="1:17" ht="25.5" customHeight="1">
      <c r="A6" s="40">
        <v>1982220306</v>
      </c>
      <c r="B6" s="78" t="s">
        <v>9</v>
      </c>
      <c r="C6" s="82">
        <v>13</v>
      </c>
      <c r="D6" s="79">
        <f>21*3/4+20*3/4</f>
        <v>30.75</v>
      </c>
      <c r="E6" s="78" t="s">
        <v>224</v>
      </c>
      <c r="F6" s="144" t="s">
        <v>235</v>
      </c>
      <c r="G6" s="83">
        <v>2</v>
      </c>
      <c r="H6" s="37"/>
      <c r="I6" s="43">
        <f>C6*6</f>
        <v>78</v>
      </c>
      <c r="J6" s="79">
        <f>D6</f>
        <v>30.75</v>
      </c>
      <c r="K6" s="43">
        <f>MID(E6,5,1)*2</f>
        <v>4</v>
      </c>
      <c r="L6" s="43">
        <f>MID(F6,1,1)*2</f>
        <v>4</v>
      </c>
      <c r="M6" s="45">
        <f>G6</f>
        <v>2</v>
      </c>
      <c r="N6" s="43"/>
      <c r="O6" s="38">
        <f>SUM(I6:N6)</f>
        <v>118.75</v>
      </c>
      <c r="Q6" s="23"/>
    </row>
    <row r="7" spans="1:17" ht="25.5" customHeight="1">
      <c r="A7" s="40">
        <v>2006030018</v>
      </c>
      <c r="B7" s="84" t="s">
        <v>67</v>
      </c>
      <c r="C7" s="82"/>
      <c r="D7" s="79"/>
      <c r="E7" s="78"/>
      <c r="F7" s="79"/>
      <c r="G7" s="80"/>
      <c r="H7" s="37"/>
      <c r="I7" s="43"/>
      <c r="J7" s="79">
        <f aca="true" t="shared" si="0" ref="J7:J33">D7</f>
        <v>0</v>
      </c>
      <c r="K7" s="43"/>
      <c r="L7" s="43"/>
      <c r="M7" s="45"/>
      <c r="N7" s="43"/>
      <c r="O7" s="38">
        <f aca="true" t="shared" si="1" ref="O7:O28">SUM(I7:N7)</f>
        <v>0</v>
      </c>
      <c r="Q7" s="90"/>
    </row>
    <row r="8" spans="1:17" ht="25.5" customHeight="1">
      <c r="A8" s="40">
        <v>2015220319</v>
      </c>
      <c r="B8" s="78" t="s">
        <v>10</v>
      </c>
      <c r="C8" s="82">
        <f>5-3</f>
        <v>2</v>
      </c>
      <c r="D8" s="79">
        <f>22*3/4+10*3/4-16</f>
        <v>8</v>
      </c>
      <c r="E8" s="78" t="s">
        <v>224</v>
      </c>
      <c r="F8" s="144" t="s">
        <v>235</v>
      </c>
      <c r="G8" s="80"/>
      <c r="H8" s="37"/>
      <c r="I8" s="43">
        <f>C8*6</f>
        <v>12</v>
      </c>
      <c r="J8" s="79">
        <f t="shared" si="0"/>
        <v>8</v>
      </c>
      <c r="K8" s="43">
        <f aca="true" t="shared" si="2" ref="K8:K33">MID(E8,5,1)*2</f>
        <v>4</v>
      </c>
      <c r="L8" s="43">
        <f aca="true" t="shared" si="3" ref="L8:L33">MID(F8,1,1)*2</f>
        <v>4</v>
      </c>
      <c r="M8" s="45"/>
      <c r="N8" s="43"/>
      <c r="O8" s="38">
        <f t="shared" si="1"/>
        <v>28</v>
      </c>
      <c r="Q8" s="90"/>
    </row>
    <row r="9" spans="1:17" ht="25.5" customHeight="1">
      <c r="A9" s="40">
        <v>2015220317</v>
      </c>
      <c r="B9" s="78" t="s">
        <v>11</v>
      </c>
      <c r="C9" s="82">
        <v>5</v>
      </c>
      <c r="D9" s="79">
        <f>20*3/4+18*3/4</f>
        <v>28.5</v>
      </c>
      <c r="E9" s="78" t="s">
        <v>88</v>
      </c>
      <c r="F9" s="144" t="s">
        <v>236</v>
      </c>
      <c r="G9" s="36"/>
      <c r="H9" s="37"/>
      <c r="I9" s="43">
        <f>C9*6</f>
        <v>30</v>
      </c>
      <c r="J9" s="79">
        <f t="shared" si="0"/>
        <v>28.5</v>
      </c>
      <c r="K9" s="43">
        <f t="shared" si="2"/>
        <v>2</v>
      </c>
      <c r="L9" s="43">
        <f t="shared" si="3"/>
        <v>6</v>
      </c>
      <c r="M9" s="45"/>
      <c r="N9" s="45"/>
      <c r="O9" s="38">
        <f t="shared" si="1"/>
        <v>66.5</v>
      </c>
      <c r="Q9" s="90"/>
    </row>
    <row r="10" spans="1:17" ht="25.5" customHeight="1">
      <c r="A10" s="40">
        <v>2016220454</v>
      </c>
      <c r="B10" s="78" t="s">
        <v>12</v>
      </c>
      <c r="C10" s="82"/>
      <c r="D10" s="79"/>
      <c r="E10" s="78"/>
      <c r="F10" s="79"/>
      <c r="G10" s="36"/>
      <c r="H10" s="37"/>
      <c r="I10" s="43"/>
      <c r="J10" s="79">
        <f t="shared" si="0"/>
        <v>0</v>
      </c>
      <c r="K10" s="43"/>
      <c r="L10" s="43"/>
      <c r="M10" s="45"/>
      <c r="N10" s="43"/>
      <c r="O10" s="38">
        <f t="shared" si="1"/>
        <v>0</v>
      </c>
      <c r="Q10" s="90"/>
    </row>
    <row r="11" spans="1:17" ht="25.5" customHeight="1">
      <c r="A11" s="40">
        <v>2014220310</v>
      </c>
      <c r="B11" s="78" t="s">
        <v>13</v>
      </c>
      <c r="C11" s="82">
        <v>8</v>
      </c>
      <c r="D11" s="79">
        <f>20*3/4+18*3/4</f>
        <v>28.5</v>
      </c>
      <c r="E11" s="78" t="s">
        <v>224</v>
      </c>
      <c r="F11" s="144" t="s">
        <v>92</v>
      </c>
      <c r="G11" s="87">
        <v>4</v>
      </c>
      <c r="H11" s="37"/>
      <c r="I11" s="43">
        <f>C11*6</f>
        <v>48</v>
      </c>
      <c r="J11" s="79">
        <f t="shared" si="0"/>
        <v>28.5</v>
      </c>
      <c r="K11" s="43">
        <f t="shared" si="2"/>
        <v>4</v>
      </c>
      <c r="L11" s="43">
        <f t="shared" si="3"/>
        <v>6</v>
      </c>
      <c r="M11" s="45">
        <f aca="true" t="shared" si="4" ref="M11:M33">G11</f>
        <v>4</v>
      </c>
      <c r="N11" s="45"/>
      <c r="O11" s="38">
        <f t="shared" si="1"/>
        <v>90.5</v>
      </c>
      <c r="Q11" s="91"/>
    </row>
    <row r="12" spans="1:17" ht="25.5" customHeight="1">
      <c r="A12" s="40">
        <v>1997220312</v>
      </c>
      <c r="B12" s="78" t="s">
        <v>14</v>
      </c>
      <c r="C12" s="82">
        <v>9</v>
      </c>
      <c r="D12" s="79">
        <f>21*3/4</f>
        <v>15.75</v>
      </c>
      <c r="E12" s="78" t="s">
        <v>65</v>
      </c>
      <c r="F12" s="144" t="s">
        <v>235</v>
      </c>
      <c r="G12" s="36">
        <v>5</v>
      </c>
      <c r="H12" s="37"/>
      <c r="I12" s="43">
        <f>C12*6</f>
        <v>54</v>
      </c>
      <c r="J12" s="79">
        <f t="shared" si="0"/>
        <v>15.75</v>
      </c>
      <c r="K12" s="43">
        <f t="shared" si="2"/>
        <v>2</v>
      </c>
      <c r="L12" s="43">
        <f t="shared" si="3"/>
        <v>4</v>
      </c>
      <c r="M12" s="45">
        <f t="shared" si="4"/>
        <v>5</v>
      </c>
      <c r="N12" s="77"/>
      <c r="O12" s="38">
        <f t="shared" si="1"/>
        <v>80.75</v>
      </c>
      <c r="Q12" s="91"/>
    </row>
    <row r="13" spans="1:17" ht="25.5" customHeight="1">
      <c r="A13" s="40">
        <v>2014220313</v>
      </c>
      <c r="B13" s="78" t="s">
        <v>15</v>
      </c>
      <c r="C13" s="82">
        <v>8</v>
      </c>
      <c r="D13" s="79">
        <f>21*3/4+20*3/4</f>
        <v>30.75</v>
      </c>
      <c r="E13" s="78" t="s">
        <v>225</v>
      </c>
      <c r="F13" s="86" t="s">
        <v>129</v>
      </c>
      <c r="G13" s="80">
        <v>2</v>
      </c>
      <c r="H13" s="37"/>
      <c r="I13" s="43">
        <f aca="true" t="shared" si="5" ref="I13:I21">C13*6</f>
        <v>48</v>
      </c>
      <c r="J13" s="79">
        <f t="shared" si="0"/>
        <v>30.75</v>
      </c>
      <c r="K13" s="43">
        <f t="shared" si="2"/>
        <v>4</v>
      </c>
      <c r="L13" s="43">
        <f t="shared" si="3"/>
        <v>10</v>
      </c>
      <c r="M13" s="45">
        <f t="shared" si="4"/>
        <v>2</v>
      </c>
      <c r="N13" s="43"/>
      <c r="O13" s="38">
        <f t="shared" si="1"/>
        <v>94.75</v>
      </c>
      <c r="Q13" s="91"/>
    </row>
    <row r="14" spans="1:17" ht="25.5" customHeight="1">
      <c r="A14" s="40">
        <v>2015220316</v>
      </c>
      <c r="B14" s="78" t="s">
        <v>16</v>
      </c>
      <c r="C14" s="82">
        <v>8</v>
      </c>
      <c r="D14" s="144">
        <f>22*3/4</f>
        <v>16.5</v>
      </c>
      <c r="E14" s="85" t="s">
        <v>127</v>
      </c>
      <c r="F14" s="81" t="s">
        <v>128</v>
      </c>
      <c r="G14" s="36">
        <v>4</v>
      </c>
      <c r="H14" s="37"/>
      <c r="I14" s="43">
        <f t="shared" si="5"/>
        <v>48</v>
      </c>
      <c r="J14" s="79">
        <f t="shared" si="0"/>
        <v>16.5</v>
      </c>
      <c r="K14" s="43">
        <f t="shared" si="2"/>
        <v>2</v>
      </c>
      <c r="L14" s="43">
        <f t="shared" si="3"/>
        <v>4</v>
      </c>
      <c r="M14" s="45">
        <f t="shared" si="4"/>
        <v>4</v>
      </c>
      <c r="N14" s="43"/>
      <c r="O14" s="38">
        <f t="shared" si="1"/>
        <v>74.5</v>
      </c>
      <c r="Q14" s="92"/>
    </row>
    <row r="15" spans="1:17" ht="25.5" customHeight="1">
      <c r="A15" s="40">
        <v>2015220314</v>
      </c>
      <c r="B15" s="78" t="s">
        <v>17</v>
      </c>
      <c r="C15" s="82">
        <v>9</v>
      </c>
      <c r="D15" s="79"/>
      <c r="E15" s="143" t="s">
        <v>226</v>
      </c>
      <c r="F15" s="144" t="s">
        <v>235</v>
      </c>
      <c r="G15" s="80">
        <v>2</v>
      </c>
      <c r="H15" s="37"/>
      <c r="I15" s="43">
        <f t="shared" si="5"/>
        <v>54</v>
      </c>
      <c r="J15" s="79">
        <f t="shared" si="0"/>
        <v>0</v>
      </c>
      <c r="K15" s="43">
        <f t="shared" si="2"/>
        <v>4</v>
      </c>
      <c r="L15" s="43">
        <f t="shared" si="3"/>
        <v>4</v>
      </c>
      <c r="M15" s="45">
        <f t="shared" si="4"/>
        <v>2</v>
      </c>
      <c r="N15" s="43"/>
      <c r="O15" s="38">
        <f t="shared" si="1"/>
        <v>64</v>
      </c>
      <c r="Q15" s="92"/>
    </row>
    <row r="16" spans="1:17" ht="25.5" customHeight="1">
      <c r="A16" s="40">
        <v>2015220318</v>
      </c>
      <c r="B16" s="78" t="s">
        <v>18</v>
      </c>
      <c r="C16" s="82">
        <v>9</v>
      </c>
      <c r="D16" s="79">
        <f>22*3/4+10*3/4+16</f>
        <v>40</v>
      </c>
      <c r="E16" s="143" t="s">
        <v>227</v>
      </c>
      <c r="F16" s="144" t="s">
        <v>237</v>
      </c>
      <c r="G16" s="80">
        <v>3</v>
      </c>
      <c r="H16" s="37"/>
      <c r="I16" s="43">
        <f t="shared" si="5"/>
        <v>54</v>
      </c>
      <c r="J16" s="79">
        <f t="shared" si="0"/>
        <v>40</v>
      </c>
      <c r="K16" s="43">
        <f t="shared" si="2"/>
        <v>8</v>
      </c>
      <c r="L16" s="43">
        <f t="shared" si="3"/>
        <v>14</v>
      </c>
      <c r="M16" s="45">
        <f t="shared" si="4"/>
        <v>3</v>
      </c>
      <c r="N16" s="43"/>
      <c r="O16" s="38">
        <f t="shared" si="1"/>
        <v>119</v>
      </c>
      <c r="Q16" s="92"/>
    </row>
    <row r="17" spans="1:17" ht="25.5" customHeight="1">
      <c r="A17" s="40">
        <v>2015220315</v>
      </c>
      <c r="B17" s="78" t="s">
        <v>19</v>
      </c>
      <c r="C17" s="82">
        <v>9</v>
      </c>
      <c r="D17" s="79">
        <f>21*3/4</f>
        <v>15.75</v>
      </c>
      <c r="E17" s="88" t="s">
        <v>91</v>
      </c>
      <c r="F17" s="144" t="s">
        <v>89</v>
      </c>
      <c r="G17" s="80"/>
      <c r="H17" s="37"/>
      <c r="I17" s="43">
        <f t="shared" si="5"/>
        <v>54</v>
      </c>
      <c r="J17" s="79">
        <f t="shared" si="0"/>
        <v>15.75</v>
      </c>
      <c r="K17" s="43">
        <f t="shared" si="2"/>
        <v>6</v>
      </c>
      <c r="L17" s="43">
        <f t="shared" si="3"/>
        <v>8</v>
      </c>
      <c r="M17" s="45"/>
      <c r="N17" s="43"/>
      <c r="O17" s="38">
        <f t="shared" si="1"/>
        <v>83.75</v>
      </c>
      <c r="Q17" s="91"/>
    </row>
    <row r="18" spans="1:18" ht="25.5" customHeight="1">
      <c r="A18" s="40">
        <v>2016220445</v>
      </c>
      <c r="B18" s="44" t="s">
        <v>20</v>
      </c>
      <c r="C18" s="79">
        <f>9+5</f>
        <v>14</v>
      </c>
      <c r="D18" s="79">
        <f>21*3/4+20*3/4+15.75</f>
        <v>46.5</v>
      </c>
      <c r="E18" s="143" t="s">
        <v>229</v>
      </c>
      <c r="F18" s="86" t="s">
        <v>92</v>
      </c>
      <c r="G18" s="36">
        <v>5</v>
      </c>
      <c r="H18" s="37"/>
      <c r="I18" s="43">
        <f t="shared" si="5"/>
        <v>84</v>
      </c>
      <c r="J18" s="79">
        <f t="shared" si="0"/>
        <v>46.5</v>
      </c>
      <c r="K18" s="43">
        <f t="shared" si="2"/>
        <v>6</v>
      </c>
      <c r="L18" s="43">
        <f t="shared" si="3"/>
        <v>6</v>
      </c>
      <c r="M18" s="45">
        <f t="shared" si="4"/>
        <v>5</v>
      </c>
      <c r="N18" s="43"/>
      <c r="O18" s="38">
        <f t="shared" si="1"/>
        <v>147.5</v>
      </c>
      <c r="Q18" s="91"/>
      <c r="R18" s="94" t="s">
        <v>132</v>
      </c>
    </row>
    <row r="19" spans="1:17" ht="25.5" customHeight="1">
      <c r="A19" s="40">
        <v>2016220444</v>
      </c>
      <c r="B19" s="79" t="s">
        <v>21</v>
      </c>
      <c r="C19" s="79">
        <v>9</v>
      </c>
      <c r="D19" s="79">
        <f>21*3/4+20*3/4</f>
        <v>30.75</v>
      </c>
      <c r="E19" s="143" t="s">
        <v>130</v>
      </c>
      <c r="F19" s="144" t="s">
        <v>129</v>
      </c>
      <c r="G19" s="80"/>
      <c r="H19" s="37"/>
      <c r="I19" s="43">
        <f t="shared" si="5"/>
        <v>54</v>
      </c>
      <c r="J19" s="79">
        <f t="shared" si="0"/>
        <v>30.75</v>
      </c>
      <c r="K19" s="43">
        <f t="shared" si="2"/>
        <v>4</v>
      </c>
      <c r="L19" s="43">
        <f t="shared" si="3"/>
        <v>10</v>
      </c>
      <c r="M19" s="45"/>
      <c r="N19" s="43"/>
      <c r="O19" s="38">
        <f t="shared" si="1"/>
        <v>98.75</v>
      </c>
      <c r="Q19" s="91"/>
    </row>
    <row r="20" spans="1:17" ht="25.5" customHeight="1">
      <c r="A20" s="40">
        <v>2016220442</v>
      </c>
      <c r="B20" s="79" t="s">
        <v>22</v>
      </c>
      <c r="C20" s="79">
        <v>9</v>
      </c>
      <c r="D20" s="79"/>
      <c r="E20" s="88" t="s">
        <v>91</v>
      </c>
      <c r="F20" s="144" t="s">
        <v>89</v>
      </c>
      <c r="G20" s="36">
        <v>4</v>
      </c>
      <c r="H20" s="37"/>
      <c r="I20" s="43">
        <f t="shared" si="5"/>
        <v>54</v>
      </c>
      <c r="J20" s="79">
        <f t="shared" si="0"/>
        <v>0</v>
      </c>
      <c r="K20" s="43">
        <f t="shared" si="2"/>
        <v>6</v>
      </c>
      <c r="L20" s="43">
        <f t="shared" si="3"/>
        <v>8</v>
      </c>
      <c r="M20" s="45">
        <f t="shared" si="4"/>
        <v>4</v>
      </c>
      <c r="N20" s="43"/>
      <c r="O20" s="38">
        <f t="shared" si="1"/>
        <v>72</v>
      </c>
      <c r="Q20" s="91"/>
    </row>
    <row r="21" spans="1:17" ht="25.5" customHeight="1">
      <c r="A21" s="40">
        <v>2016220443</v>
      </c>
      <c r="B21" s="79" t="s">
        <v>23</v>
      </c>
      <c r="C21" s="79">
        <f>9-5</f>
        <v>4</v>
      </c>
      <c r="D21" s="79">
        <f>21*3/4-15.75</f>
        <v>0</v>
      </c>
      <c r="E21" s="143" t="s">
        <v>238</v>
      </c>
      <c r="F21" s="86" t="s">
        <v>87</v>
      </c>
      <c r="G21" s="36">
        <v>1</v>
      </c>
      <c r="H21" s="37"/>
      <c r="I21" s="43">
        <f t="shared" si="5"/>
        <v>24</v>
      </c>
      <c r="J21" s="79">
        <f t="shared" si="0"/>
        <v>0</v>
      </c>
      <c r="K21" s="43">
        <f t="shared" si="2"/>
        <v>2</v>
      </c>
      <c r="L21" s="43">
        <f t="shared" si="3"/>
        <v>2</v>
      </c>
      <c r="M21" s="45">
        <f t="shared" si="4"/>
        <v>1</v>
      </c>
      <c r="N21" s="43"/>
      <c r="O21" s="38">
        <f t="shared" si="1"/>
        <v>29</v>
      </c>
      <c r="Q21" s="91"/>
    </row>
    <row r="22" spans="1:17" ht="25.5" customHeight="1">
      <c r="A22" s="40">
        <v>2017220467</v>
      </c>
      <c r="B22" s="76" t="s">
        <v>24</v>
      </c>
      <c r="C22" s="76">
        <v>10</v>
      </c>
      <c r="D22" s="79">
        <f>20*3/4+18*3/4</f>
        <v>28.5</v>
      </c>
      <c r="E22" s="88" t="s">
        <v>90</v>
      </c>
      <c r="F22" s="86" t="s">
        <v>92</v>
      </c>
      <c r="G22" s="81">
        <v>1</v>
      </c>
      <c r="H22" s="75"/>
      <c r="I22" s="43">
        <f aca="true" t="shared" si="6" ref="I22:I27">C22*6</f>
        <v>60</v>
      </c>
      <c r="J22" s="79">
        <f t="shared" si="0"/>
        <v>28.5</v>
      </c>
      <c r="K22" s="43">
        <f t="shared" si="2"/>
        <v>4</v>
      </c>
      <c r="L22" s="43">
        <f t="shared" si="3"/>
        <v>6</v>
      </c>
      <c r="M22" s="45">
        <f t="shared" si="4"/>
        <v>1</v>
      </c>
      <c r="N22" s="43"/>
      <c r="O22" s="38">
        <f t="shared" si="1"/>
        <v>99.5</v>
      </c>
      <c r="Q22" s="91"/>
    </row>
    <row r="23" spans="1:17" ht="25.5" customHeight="1">
      <c r="A23" s="40">
        <v>2018220458</v>
      </c>
      <c r="B23" s="78" t="s">
        <v>25</v>
      </c>
      <c r="C23" s="76">
        <v>9</v>
      </c>
      <c r="D23" s="79">
        <f>21*3/4+20*3/4</f>
        <v>30.75</v>
      </c>
      <c r="E23" s="143" t="s">
        <v>228</v>
      </c>
      <c r="F23" s="144" t="s">
        <v>89</v>
      </c>
      <c r="G23" s="81">
        <v>4</v>
      </c>
      <c r="H23" s="76"/>
      <c r="I23" s="43">
        <f t="shared" si="6"/>
        <v>54</v>
      </c>
      <c r="J23" s="79">
        <f t="shared" si="0"/>
        <v>30.75</v>
      </c>
      <c r="K23" s="43">
        <f t="shared" si="2"/>
        <v>4</v>
      </c>
      <c r="L23" s="43">
        <f t="shared" si="3"/>
        <v>8</v>
      </c>
      <c r="M23" s="45">
        <f t="shared" si="4"/>
        <v>4</v>
      </c>
      <c r="N23" s="43"/>
      <c r="O23" s="38">
        <f t="shared" si="1"/>
        <v>100.75</v>
      </c>
      <c r="Q23" s="93"/>
    </row>
    <row r="24" spans="1:17" ht="25.5" customHeight="1">
      <c r="A24" s="40">
        <v>2018220459</v>
      </c>
      <c r="B24" s="89" t="s">
        <v>26</v>
      </c>
      <c r="C24" s="76">
        <v>9</v>
      </c>
      <c r="D24" s="79">
        <f>21*3/4+20*3/4+22*3/4</f>
        <v>47.25</v>
      </c>
      <c r="E24" s="143" t="s">
        <v>228</v>
      </c>
      <c r="F24" s="144" t="s">
        <v>92</v>
      </c>
      <c r="G24" s="81">
        <v>1</v>
      </c>
      <c r="H24" s="76"/>
      <c r="I24" s="43">
        <f t="shared" si="6"/>
        <v>54</v>
      </c>
      <c r="J24" s="79">
        <f t="shared" si="0"/>
        <v>47.25</v>
      </c>
      <c r="K24" s="43">
        <f t="shared" si="2"/>
        <v>4</v>
      </c>
      <c r="L24" s="43">
        <f t="shared" si="3"/>
        <v>6</v>
      </c>
      <c r="M24" s="45">
        <f t="shared" si="4"/>
        <v>1</v>
      </c>
      <c r="N24" s="43"/>
      <c r="O24" s="38">
        <f t="shared" si="1"/>
        <v>112.25</v>
      </c>
      <c r="Q24" s="93"/>
    </row>
    <row r="25" spans="1:17" ht="25.5" customHeight="1">
      <c r="A25" s="40">
        <v>2016220447</v>
      </c>
      <c r="B25" s="79" t="s">
        <v>86</v>
      </c>
      <c r="C25" s="79">
        <v>11</v>
      </c>
      <c r="D25" s="79"/>
      <c r="E25" s="85" t="s">
        <v>131</v>
      </c>
      <c r="F25" s="144" t="s">
        <v>129</v>
      </c>
      <c r="G25" s="80">
        <v>2</v>
      </c>
      <c r="H25" s="37"/>
      <c r="I25" s="43">
        <f>C25*6</f>
        <v>66</v>
      </c>
      <c r="J25" s="79">
        <f t="shared" si="0"/>
        <v>0</v>
      </c>
      <c r="K25" s="43">
        <f t="shared" si="2"/>
        <v>6</v>
      </c>
      <c r="L25" s="43">
        <f t="shared" si="3"/>
        <v>10</v>
      </c>
      <c r="M25" s="45">
        <f t="shared" si="4"/>
        <v>2</v>
      </c>
      <c r="N25" s="43"/>
      <c r="O25" s="38">
        <f>SUM(I25:N25)</f>
        <v>84</v>
      </c>
      <c r="Q25" s="91"/>
    </row>
    <row r="26" spans="1:17" ht="25.5" customHeight="1">
      <c r="A26" s="40">
        <v>2017220450</v>
      </c>
      <c r="B26" s="79" t="s">
        <v>28</v>
      </c>
      <c r="C26" s="79"/>
      <c r="D26" s="79"/>
      <c r="E26" s="88"/>
      <c r="F26" s="79"/>
      <c r="G26" s="80"/>
      <c r="H26" s="37"/>
      <c r="I26" s="43"/>
      <c r="J26" s="79">
        <f t="shared" si="0"/>
        <v>0</v>
      </c>
      <c r="K26" s="43"/>
      <c r="L26" s="43"/>
      <c r="M26" s="45"/>
      <c r="N26" s="43"/>
      <c r="O26" s="38">
        <f t="shared" si="1"/>
        <v>0</v>
      </c>
      <c r="Q26" s="91"/>
    </row>
    <row r="27" spans="1:17" ht="25.5" customHeight="1">
      <c r="A27" s="40">
        <v>2018220481</v>
      </c>
      <c r="B27" s="79" t="s">
        <v>93</v>
      </c>
      <c r="C27" s="79">
        <f>12+3</f>
        <v>15</v>
      </c>
      <c r="D27" s="79">
        <f>22*3/4+10*3/4+22*3/4</f>
        <v>40.5</v>
      </c>
      <c r="E27" s="143" t="s">
        <v>230</v>
      </c>
      <c r="F27" s="144" t="s">
        <v>87</v>
      </c>
      <c r="G27" s="80">
        <v>3</v>
      </c>
      <c r="H27" s="37"/>
      <c r="I27" s="43">
        <f t="shared" si="6"/>
        <v>90</v>
      </c>
      <c r="J27" s="79">
        <f t="shared" si="0"/>
        <v>40.5</v>
      </c>
      <c r="K27" s="43">
        <f t="shared" si="2"/>
        <v>4</v>
      </c>
      <c r="L27" s="43">
        <f t="shared" si="3"/>
        <v>2</v>
      </c>
      <c r="M27" s="45">
        <f t="shared" si="4"/>
        <v>3</v>
      </c>
      <c r="N27" s="43"/>
      <c r="O27" s="38">
        <f t="shared" si="1"/>
        <v>139.5</v>
      </c>
      <c r="Q27" s="91"/>
    </row>
    <row r="28" spans="1:17" ht="25.5" customHeight="1">
      <c r="A28" s="40">
        <v>2018220471</v>
      </c>
      <c r="B28" s="79" t="s">
        <v>29</v>
      </c>
      <c r="C28" s="79"/>
      <c r="D28" s="79"/>
      <c r="E28" s="88"/>
      <c r="F28" s="79"/>
      <c r="G28" s="80">
        <v>1</v>
      </c>
      <c r="H28" s="37"/>
      <c r="I28" s="43"/>
      <c r="J28" s="79">
        <f t="shared" si="0"/>
        <v>0</v>
      </c>
      <c r="K28" s="43"/>
      <c r="L28" s="43"/>
      <c r="M28" s="45">
        <f t="shared" si="4"/>
        <v>1</v>
      </c>
      <c r="N28" s="43"/>
      <c r="O28" s="38">
        <f t="shared" si="1"/>
        <v>1</v>
      </c>
      <c r="Q28" s="91"/>
    </row>
    <row r="29" spans="1:17" ht="25.5" customHeight="1">
      <c r="A29" s="40">
        <v>2019220511</v>
      </c>
      <c r="B29" s="79" t="s">
        <v>103</v>
      </c>
      <c r="C29" s="79">
        <v>2</v>
      </c>
      <c r="D29" s="79">
        <f>21*3/4+20*3/4-11-10</f>
        <v>9.75</v>
      </c>
      <c r="E29" s="143" t="s">
        <v>231</v>
      </c>
      <c r="F29" s="144" t="s">
        <v>235</v>
      </c>
      <c r="G29" s="80"/>
      <c r="H29" s="37"/>
      <c r="I29" s="43">
        <f>C29*6</f>
        <v>12</v>
      </c>
      <c r="J29" s="79">
        <f t="shared" si="0"/>
        <v>9.75</v>
      </c>
      <c r="K29" s="43">
        <f t="shared" si="2"/>
        <v>2</v>
      </c>
      <c r="L29" s="43">
        <f t="shared" si="3"/>
        <v>4</v>
      </c>
      <c r="M29" s="45"/>
      <c r="N29" s="43"/>
      <c r="O29" s="38">
        <f>SUM(I29:N29)</f>
        <v>27.75</v>
      </c>
      <c r="Q29" s="91"/>
    </row>
    <row r="30" spans="1:17" ht="25.5" customHeight="1">
      <c r="A30" s="40">
        <v>2019220512</v>
      </c>
      <c r="B30" s="79" t="s">
        <v>105</v>
      </c>
      <c r="C30" s="79">
        <v>8</v>
      </c>
      <c r="D30" s="79">
        <f>20*3/4+18*3/4+22*3/4</f>
        <v>45</v>
      </c>
      <c r="E30" s="143" t="s">
        <v>230</v>
      </c>
      <c r="F30" s="144" t="s">
        <v>92</v>
      </c>
      <c r="G30" s="80">
        <v>3</v>
      </c>
      <c r="H30" s="37"/>
      <c r="I30" s="43">
        <f>C30*6</f>
        <v>48</v>
      </c>
      <c r="J30" s="79">
        <f t="shared" si="0"/>
        <v>45</v>
      </c>
      <c r="K30" s="43">
        <f t="shared" si="2"/>
        <v>4</v>
      </c>
      <c r="L30" s="43">
        <f t="shared" si="3"/>
        <v>6</v>
      </c>
      <c r="M30" s="45">
        <f t="shared" si="4"/>
        <v>3</v>
      </c>
      <c r="N30" s="43"/>
      <c r="O30" s="38">
        <f>SUM(I30:N30)</f>
        <v>106</v>
      </c>
      <c r="Q30" s="91"/>
    </row>
    <row r="31" spans="1:17" ht="25.5" customHeight="1">
      <c r="A31" s="40">
        <v>2019220513</v>
      </c>
      <c r="B31" s="79" t="s">
        <v>106</v>
      </c>
      <c r="C31" s="79">
        <v>8</v>
      </c>
      <c r="D31" s="79">
        <f>21*3/4+20*3/4+10</f>
        <v>40.75</v>
      </c>
      <c r="E31" s="143" t="s">
        <v>232</v>
      </c>
      <c r="F31" s="144" t="s">
        <v>129</v>
      </c>
      <c r="G31" s="80"/>
      <c r="H31" s="37"/>
      <c r="I31" s="43">
        <f>C31*6</f>
        <v>48</v>
      </c>
      <c r="J31" s="79">
        <f t="shared" si="0"/>
        <v>40.75</v>
      </c>
      <c r="K31" s="43">
        <f t="shared" si="2"/>
        <v>8</v>
      </c>
      <c r="L31" s="43">
        <f t="shared" si="3"/>
        <v>10</v>
      </c>
      <c r="M31" s="45"/>
      <c r="N31" s="43"/>
      <c r="O31" s="38">
        <f>SUM(I31:N31)</f>
        <v>106.75</v>
      </c>
      <c r="Q31" s="91"/>
    </row>
    <row r="32" spans="1:17" ht="25.5" customHeight="1">
      <c r="A32" s="40">
        <v>2019220510</v>
      </c>
      <c r="B32" s="79" t="s">
        <v>107</v>
      </c>
      <c r="C32" s="79">
        <v>7</v>
      </c>
      <c r="D32" s="79">
        <f>21*3/4</f>
        <v>15.75</v>
      </c>
      <c r="E32" s="143" t="s">
        <v>233</v>
      </c>
      <c r="F32" s="86" t="s">
        <v>129</v>
      </c>
      <c r="G32" s="80"/>
      <c r="H32" s="37"/>
      <c r="I32" s="43">
        <f>C32*6</f>
        <v>42</v>
      </c>
      <c r="J32" s="79">
        <f t="shared" si="0"/>
        <v>15.75</v>
      </c>
      <c r="K32" s="43">
        <f t="shared" si="2"/>
        <v>8</v>
      </c>
      <c r="L32" s="43">
        <f t="shared" si="3"/>
        <v>10</v>
      </c>
      <c r="M32" s="45"/>
      <c r="N32" s="43"/>
      <c r="O32" s="38">
        <f>SUM(I32:N32)</f>
        <v>75.75</v>
      </c>
      <c r="Q32" s="91"/>
    </row>
    <row r="33" spans="1:17" ht="25.5" customHeight="1">
      <c r="A33" s="40">
        <v>2020220553</v>
      </c>
      <c r="B33" s="78" t="s">
        <v>112</v>
      </c>
      <c r="C33" s="82"/>
      <c r="D33" s="79">
        <f>22*3/4+10*3/4</f>
        <v>24</v>
      </c>
      <c r="E33" s="143" t="s">
        <v>234</v>
      </c>
      <c r="F33" s="144" t="s">
        <v>92</v>
      </c>
      <c r="G33" s="112">
        <v>1</v>
      </c>
      <c r="H33" s="37"/>
      <c r="I33" s="43"/>
      <c r="J33" s="79">
        <f t="shared" si="0"/>
        <v>24</v>
      </c>
      <c r="K33" s="43">
        <f t="shared" si="2"/>
        <v>6</v>
      </c>
      <c r="L33" s="43">
        <f t="shared" si="3"/>
        <v>6</v>
      </c>
      <c r="M33" s="45">
        <f t="shared" si="4"/>
        <v>1</v>
      </c>
      <c r="N33" s="45"/>
      <c r="O33" s="38">
        <f>SUM(I33:N33)</f>
        <v>37</v>
      </c>
      <c r="Q33" s="90"/>
    </row>
    <row r="34" spans="1:17" ht="14.25">
      <c r="A34" s="16"/>
      <c r="B34" s="17"/>
      <c r="C34" s="17"/>
      <c r="D34" s="17"/>
      <c r="E34" s="17"/>
      <c r="F34" s="17"/>
      <c r="G34" s="17"/>
      <c r="H34" s="17"/>
      <c r="I34" s="18"/>
      <c r="J34" s="18"/>
      <c r="K34" s="17"/>
      <c r="L34" s="17"/>
      <c r="M34" s="17"/>
      <c r="N34" s="17"/>
      <c r="O34" s="19"/>
      <c r="Q34" s="24"/>
    </row>
    <row r="35" spans="1:15" ht="14.25">
      <c r="A35" s="16"/>
      <c r="B35" s="17"/>
      <c r="C35" s="17"/>
      <c r="D35" s="17"/>
      <c r="E35" s="17"/>
      <c r="F35" s="17"/>
      <c r="G35" s="17"/>
      <c r="H35" s="17"/>
      <c r="I35" s="18"/>
      <c r="J35" s="18"/>
      <c r="K35" s="17"/>
      <c r="L35" s="17"/>
      <c r="M35" s="17"/>
      <c r="N35" s="17"/>
      <c r="O35" s="19"/>
    </row>
    <row r="36" spans="1:15" ht="14.25">
      <c r="A36" s="16"/>
      <c r="B36" s="17"/>
      <c r="C36" s="17"/>
      <c r="D36" s="17"/>
      <c r="E36" s="17"/>
      <c r="F36" s="17"/>
      <c r="G36" s="17"/>
      <c r="H36" s="17"/>
      <c r="I36" s="18"/>
      <c r="J36" s="18"/>
      <c r="K36" s="17"/>
      <c r="L36" s="17"/>
      <c r="M36" s="17"/>
      <c r="N36" s="17"/>
      <c r="O36" s="19"/>
    </row>
    <row r="37" spans="1:15" ht="14.25">
      <c r="A37" s="16"/>
      <c r="B37" s="17"/>
      <c r="C37" s="17"/>
      <c r="D37" s="17"/>
      <c r="E37" s="17"/>
      <c r="F37" s="17"/>
      <c r="G37" s="17"/>
      <c r="H37" s="17"/>
      <c r="I37" s="18"/>
      <c r="J37" s="18"/>
      <c r="K37" s="17"/>
      <c r="L37" s="17"/>
      <c r="M37" s="17"/>
      <c r="N37" s="17"/>
      <c r="O37" s="19"/>
    </row>
    <row r="38" spans="1:15" ht="14.25">
      <c r="A38" s="16"/>
      <c r="B38" s="17"/>
      <c r="C38" s="17"/>
      <c r="D38" s="17"/>
      <c r="E38" s="17"/>
      <c r="F38" s="17"/>
      <c r="G38" s="17"/>
      <c r="H38" s="17"/>
      <c r="I38" s="18"/>
      <c r="J38" s="18"/>
      <c r="K38" s="17"/>
      <c r="L38" s="17"/>
      <c r="M38" s="17"/>
      <c r="N38" s="17"/>
      <c r="O38" s="19"/>
    </row>
    <row r="39" spans="1:15" ht="14.25">
      <c r="A39" s="16"/>
      <c r="B39" s="17"/>
      <c r="C39" s="17"/>
      <c r="D39" s="17"/>
      <c r="E39" s="17"/>
      <c r="F39" s="17"/>
      <c r="G39" s="17"/>
      <c r="H39" s="17"/>
      <c r="I39" s="18"/>
      <c r="J39" s="18"/>
      <c r="K39" s="17"/>
      <c r="L39" s="17"/>
      <c r="M39" s="17"/>
      <c r="N39" s="17"/>
      <c r="O39" s="19"/>
    </row>
    <row r="40" spans="1:15" ht="14.25">
      <c r="A40" s="16"/>
      <c r="B40" s="17"/>
      <c r="C40" s="17"/>
      <c r="D40" s="17"/>
      <c r="E40" s="17"/>
      <c r="F40" s="17"/>
      <c r="G40" s="17"/>
      <c r="H40" s="17"/>
      <c r="I40" s="18"/>
      <c r="J40" s="18"/>
      <c r="K40" s="17"/>
      <c r="L40" s="17"/>
      <c r="M40" s="17"/>
      <c r="N40" s="17"/>
      <c r="O40" s="19"/>
    </row>
    <row r="41" spans="1:15" ht="14.25">
      <c r="A41" s="16"/>
      <c r="B41" s="17"/>
      <c r="C41" s="17"/>
      <c r="D41" s="17"/>
      <c r="E41" s="17"/>
      <c r="F41" s="17"/>
      <c r="G41" s="17"/>
      <c r="H41" s="17"/>
      <c r="I41" s="18"/>
      <c r="J41" s="18"/>
      <c r="K41" s="17"/>
      <c r="L41" s="17"/>
      <c r="M41" s="17"/>
      <c r="N41" s="17"/>
      <c r="O41" s="19"/>
    </row>
    <row r="42" spans="1:15" ht="14.25">
      <c r="A42" s="16"/>
      <c r="B42" s="17"/>
      <c r="C42" s="17"/>
      <c r="D42" s="17"/>
      <c r="E42" s="17"/>
      <c r="F42" s="17"/>
      <c r="G42" s="17"/>
      <c r="H42" s="17"/>
      <c r="I42" s="18"/>
      <c r="J42" s="18"/>
      <c r="K42" s="17"/>
      <c r="L42" s="17"/>
      <c r="M42" s="17"/>
      <c r="N42" s="17"/>
      <c r="O42" s="19"/>
    </row>
    <row r="43" spans="1:15" ht="14.25">
      <c r="A43" s="16"/>
      <c r="B43" s="17"/>
      <c r="C43" s="17"/>
      <c r="D43" s="17"/>
      <c r="E43" s="17"/>
      <c r="F43" s="17"/>
      <c r="G43" s="17"/>
      <c r="H43" s="17"/>
      <c r="I43" s="18"/>
      <c r="J43" s="18"/>
      <c r="K43" s="17"/>
      <c r="L43" s="17"/>
      <c r="M43" s="17"/>
      <c r="N43" s="17"/>
      <c r="O43" s="19"/>
    </row>
    <row r="44" spans="1:15" ht="14.25">
      <c r="A44" s="16"/>
      <c r="B44" s="17"/>
      <c r="C44" s="17"/>
      <c r="D44" s="17"/>
      <c r="E44" s="17"/>
      <c r="F44" s="17"/>
      <c r="G44" s="17"/>
      <c r="H44" s="17"/>
      <c r="I44" s="18"/>
      <c r="J44" s="18"/>
      <c r="K44" s="17"/>
      <c r="L44" s="17"/>
      <c r="M44" s="17"/>
      <c r="N44" s="17"/>
      <c r="O44" s="19"/>
    </row>
    <row r="45" spans="1:15" ht="14.25">
      <c r="A45" s="16"/>
      <c r="B45" s="17"/>
      <c r="C45" s="17"/>
      <c r="D45" s="17"/>
      <c r="E45" s="17"/>
      <c r="F45" s="17"/>
      <c r="G45" s="17"/>
      <c r="H45" s="17"/>
      <c r="I45" s="18"/>
      <c r="J45" s="18"/>
      <c r="K45" s="17"/>
      <c r="L45" s="17"/>
      <c r="M45" s="17"/>
      <c r="N45" s="17"/>
      <c r="O45" s="19"/>
    </row>
    <row r="46" spans="1:15" ht="14.25">
      <c r="A46" s="16"/>
      <c r="B46" s="17"/>
      <c r="C46" s="17"/>
      <c r="D46" s="17"/>
      <c r="E46" s="17"/>
      <c r="F46" s="17"/>
      <c r="G46" s="17"/>
      <c r="H46" s="17"/>
      <c r="I46" s="18"/>
      <c r="J46" s="18"/>
      <c r="K46" s="17"/>
      <c r="L46" s="17"/>
      <c r="M46" s="17"/>
      <c r="N46" s="17"/>
      <c r="O46" s="19"/>
    </row>
    <row r="47" spans="1:15" ht="14.25">
      <c r="A47" s="16"/>
      <c r="B47" s="17"/>
      <c r="C47" s="17"/>
      <c r="D47" s="17"/>
      <c r="E47" s="17"/>
      <c r="F47" s="17"/>
      <c r="G47" s="17"/>
      <c r="H47" s="17"/>
      <c r="I47" s="18"/>
      <c r="J47" s="18"/>
      <c r="K47" s="17"/>
      <c r="L47" s="17"/>
      <c r="M47" s="17"/>
      <c r="N47" s="17"/>
      <c r="O47" s="19"/>
    </row>
    <row r="48" spans="1:15" ht="14.25">
      <c r="A48" s="16"/>
      <c r="B48" s="17"/>
      <c r="C48" s="17"/>
      <c r="D48" s="17"/>
      <c r="E48" s="17"/>
      <c r="F48" s="17"/>
      <c r="G48" s="17"/>
      <c r="H48" s="17"/>
      <c r="I48" s="18"/>
      <c r="J48" s="18"/>
      <c r="K48" s="17"/>
      <c r="L48" s="17"/>
      <c r="M48" s="17"/>
      <c r="N48" s="17"/>
      <c r="O48" s="19"/>
    </row>
    <row r="49" spans="1:15" ht="14.25">
      <c r="A49" s="16"/>
      <c r="B49" s="17"/>
      <c r="C49" s="17"/>
      <c r="D49" s="17"/>
      <c r="E49" s="17"/>
      <c r="F49" s="17"/>
      <c r="G49" s="17"/>
      <c r="H49" s="17"/>
      <c r="I49" s="18"/>
      <c r="J49" s="18"/>
      <c r="K49" s="17"/>
      <c r="L49" s="17"/>
      <c r="M49" s="17"/>
      <c r="N49" s="17"/>
      <c r="O49" s="19"/>
    </row>
    <row r="50" spans="1:15" ht="14.25">
      <c r="A50" s="16"/>
      <c r="B50" s="17"/>
      <c r="C50" s="17"/>
      <c r="D50" s="17"/>
      <c r="E50" s="17"/>
      <c r="F50" s="17"/>
      <c r="G50" s="17"/>
      <c r="H50" s="17"/>
      <c r="I50" s="18"/>
      <c r="J50" s="18"/>
      <c r="K50" s="17"/>
      <c r="L50" s="17"/>
      <c r="M50" s="17"/>
      <c r="N50" s="17"/>
      <c r="O50" s="19"/>
    </row>
    <row r="51" spans="1:15" ht="14.25">
      <c r="A51" s="16"/>
      <c r="B51" s="17"/>
      <c r="C51" s="17"/>
      <c r="D51" s="17"/>
      <c r="E51" s="17"/>
      <c r="F51" s="17"/>
      <c r="G51" s="17"/>
      <c r="H51" s="17"/>
      <c r="I51" s="18"/>
      <c r="J51" s="18"/>
      <c r="K51" s="17"/>
      <c r="L51" s="17"/>
      <c r="M51" s="17"/>
      <c r="N51" s="17"/>
      <c r="O51" s="19"/>
    </row>
    <row r="52" spans="1:15" ht="14.25">
      <c r="A52" s="16"/>
      <c r="B52" s="17"/>
      <c r="C52" s="17"/>
      <c r="D52" s="17"/>
      <c r="E52" s="17"/>
      <c r="F52" s="17"/>
      <c r="G52" s="17"/>
      <c r="H52" s="17"/>
      <c r="I52" s="18"/>
      <c r="J52" s="18"/>
      <c r="K52" s="17"/>
      <c r="L52" s="17"/>
      <c r="M52" s="17"/>
      <c r="N52" s="17"/>
      <c r="O52" s="19"/>
    </row>
    <row r="53" spans="1:15" ht="14.25">
      <c r="A53" s="16"/>
      <c r="B53" s="17"/>
      <c r="C53" s="17"/>
      <c r="D53" s="17"/>
      <c r="E53" s="17"/>
      <c r="F53" s="17"/>
      <c r="G53" s="17"/>
      <c r="H53" s="17"/>
      <c r="I53" s="18"/>
      <c r="J53" s="18"/>
      <c r="K53" s="17"/>
      <c r="L53" s="17"/>
      <c r="M53" s="17"/>
      <c r="N53" s="17"/>
      <c r="O53" s="19"/>
    </row>
    <row r="54" spans="1:15" ht="14.25">
      <c r="A54" s="16"/>
      <c r="B54" s="17"/>
      <c r="C54" s="17"/>
      <c r="D54" s="17"/>
      <c r="E54" s="17"/>
      <c r="F54" s="17"/>
      <c r="G54" s="17"/>
      <c r="H54" s="17"/>
      <c r="I54" s="18"/>
      <c r="J54" s="18"/>
      <c r="K54" s="17"/>
      <c r="L54" s="17"/>
      <c r="M54" s="17"/>
      <c r="N54" s="17"/>
      <c r="O54" s="19"/>
    </row>
    <row r="55" spans="1:15" ht="14.25">
      <c r="A55" s="16"/>
      <c r="B55" s="17"/>
      <c r="C55" s="17"/>
      <c r="D55" s="17"/>
      <c r="E55" s="17"/>
      <c r="F55" s="17"/>
      <c r="G55" s="17"/>
      <c r="H55" s="17"/>
      <c r="I55" s="18"/>
      <c r="J55" s="18"/>
      <c r="K55" s="17"/>
      <c r="L55" s="17"/>
      <c r="M55" s="17"/>
      <c r="N55" s="17"/>
      <c r="O55" s="19"/>
    </row>
    <row r="56" spans="1:15" ht="14.25">
      <c r="A56" s="16"/>
      <c r="B56" s="17"/>
      <c r="C56" s="17"/>
      <c r="D56" s="17"/>
      <c r="E56" s="17"/>
      <c r="F56" s="17"/>
      <c r="G56" s="17"/>
      <c r="H56" s="17"/>
      <c r="I56" s="18"/>
      <c r="J56" s="18"/>
      <c r="K56" s="17"/>
      <c r="L56" s="17"/>
      <c r="M56" s="17"/>
      <c r="N56" s="17"/>
      <c r="O56" s="19"/>
    </row>
    <row r="57" spans="1:15" ht="14.25">
      <c r="A57" s="16"/>
      <c r="B57" s="17"/>
      <c r="C57" s="17"/>
      <c r="D57" s="17"/>
      <c r="E57" s="17"/>
      <c r="F57" s="17"/>
      <c r="G57" s="17"/>
      <c r="H57" s="17"/>
      <c r="I57" s="18"/>
      <c r="J57" s="18"/>
      <c r="K57" s="17"/>
      <c r="L57" s="17"/>
      <c r="M57" s="17"/>
      <c r="N57" s="17"/>
      <c r="O57" s="19"/>
    </row>
    <row r="58" spans="1:15" ht="14.25">
      <c r="A58" s="16"/>
      <c r="B58" s="17"/>
      <c r="C58" s="17"/>
      <c r="D58" s="17"/>
      <c r="E58" s="17"/>
      <c r="F58" s="17"/>
      <c r="G58" s="17"/>
      <c r="H58" s="17"/>
      <c r="I58" s="18"/>
      <c r="J58" s="18"/>
      <c r="K58" s="17"/>
      <c r="L58" s="17"/>
      <c r="M58" s="17"/>
      <c r="N58" s="17"/>
      <c r="O58" s="19"/>
    </row>
    <row r="59" spans="1:15" ht="14.25">
      <c r="A59" s="16"/>
      <c r="B59" s="17"/>
      <c r="C59" s="17"/>
      <c r="D59" s="17"/>
      <c r="E59" s="17"/>
      <c r="F59" s="17"/>
      <c r="G59" s="17"/>
      <c r="H59" s="17"/>
      <c r="I59" s="18"/>
      <c r="J59" s="18"/>
      <c r="K59" s="17"/>
      <c r="L59" s="17"/>
      <c r="M59" s="17"/>
      <c r="N59" s="17"/>
      <c r="O59" s="19"/>
    </row>
    <row r="60" spans="1:15" ht="14.25">
      <c r="A60" s="16"/>
      <c r="B60" s="17"/>
      <c r="C60" s="17"/>
      <c r="D60" s="17"/>
      <c r="E60" s="17"/>
      <c r="F60" s="17"/>
      <c r="G60" s="17"/>
      <c r="H60" s="17"/>
      <c r="I60" s="18"/>
      <c r="J60" s="18"/>
      <c r="K60" s="17"/>
      <c r="L60" s="17"/>
      <c r="M60" s="17"/>
      <c r="N60" s="17"/>
      <c r="O60" s="19"/>
    </row>
    <row r="61" spans="1:15" ht="14.25">
      <c r="A61" s="16"/>
      <c r="B61" s="17"/>
      <c r="C61" s="17"/>
      <c r="D61" s="17"/>
      <c r="E61" s="17"/>
      <c r="F61" s="17"/>
      <c r="G61" s="17"/>
      <c r="H61" s="17"/>
      <c r="I61" s="18"/>
      <c r="J61" s="18"/>
      <c r="K61" s="17"/>
      <c r="L61" s="17"/>
      <c r="M61" s="17"/>
      <c r="N61" s="17"/>
      <c r="O61" s="19"/>
    </row>
    <row r="62" spans="1:15" ht="14.25">
      <c r="A62" s="16"/>
      <c r="B62" s="17"/>
      <c r="C62" s="17"/>
      <c r="D62" s="17"/>
      <c r="E62" s="17"/>
      <c r="F62" s="17"/>
      <c r="G62" s="17"/>
      <c r="H62" s="17"/>
      <c r="I62" s="18"/>
      <c r="J62" s="18"/>
      <c r="K62" s="17"/>
      <c r="L62" s="17"/>
      <c r="M62" s="17"/>
      <c r="N62" s="17"/>
      <c r="O62" s="19"/>
    </row>
    <row r="63" spans="1:15" ht="14.25">
      <c r="A63" s="16"/>
      <c r="B63" s="17"/>
      <c r="C63" s="17"/>
      <c r="D63" s="17"/>
      <c r="E63" s="17"/>
      <c r="F63" s="17"/>
      <c r="G63" s="17"/>
      <c r="H63" s="17"/>
      <c r="I63" s="18"/>
      <c r="J63" s="18"/>
      <c r="K63" s="17"/>
      <c r="L63" s="17"/>
      <c r="M63" s="17"/>
      <c r="N63" s="17"/>
      <c r="O63" s="19"/>
    </row>
    <row r="64" spans="1:15" ht="14.25">
      <c r="A64" s="16"/>
      <c r="B64" s="17"/>
      <c r="C64" s="17"/>
      <c r="D64" s="17"/>
      <c r="E64" s="17"/>
      <c r="F64" s="17"/>
      <c r="G64" s="17"/>
      <c r="H64" s="17"/>
      <c r="I64" s="18"/>
      <c r="J64" s="18"/>
      <c r="K64" s="17"/>
      <c r="L64" s="17"/>
      <c r="M64" s="17"/>
      <c r="N64" s="17"/>
      <c r="O64" s="19"/>
    </row>
    <row r="65" spans="1:15" ht="14.25">
      <c r="A65" s="16"/>
      <c r="B65" s="17"/>
      <c r="C65" s="17"/>
      <c r="D65" s="17"/>
      <c r="E65" s="17"/>
      <c r="F65" s="17"/>
      <c r="G65" s="17"/>
      <c r="H65" s="17"/>
      <c r="I65" s="18"/>
      <c r="J65" s="18"/>
      <c r="K65" s="17"/>
      <c r="L65" s="17"/>
      <c r="M65" s="17"/>
      <c r="N65" s="17"/>
      <c r="O65" s="19"/>
    </row>
  </sheetData>
  <sheetProtection/>
  <mergeCells count="9">
    <mergeCell ref="A1:O1"/>
    <mergeCell ref="A2:B2"/>
    <mergeCell ref="C2:D2"/>
    <mergeCell ref="A3:O3"/>
    <mergeCell ref="C4:H4"/>
    <mergeCell ref="I4:O4"/>
    <mergeCell ref="A4:A5"/>
    <mergeCell ref="B4:B5"/>
    <mergeCell ref="H2:I2"/>
  </mergeCells>
  <printOptions horizontalCentered="1"/>
  <pageMargins left="0.5905511811023623" right="0.5905511811023623" top="0.5905511811023623" bottom="0.5905511811023623" header="0.31496062992125984" footer="0.31496062992125984"/>
  <pageSetup fitToHeight="0" fitToWidth="1" horizontalDpi="600" verticalDpi="600" orientation="portrait" paperSize="9" scale="57" r:id="rId3"/>
  <headerFooter>
    <oddFooter>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X9" sqref="X9"/>
    </sheetView>
  </sheetViews>
  <sheetFormatPr defaultColWidth="9.00390625" defaultRowHeight="14.25"/>
  <cols>
    <col min="1" max="1" width="10.375" style="20" customWidth="1"/>
    <col min="2" max="2" width="8.875" style="1" customWidth="1"/>
    <col min="3" max="3" width="9.00390625" style="1" customWidth="1"/>
    <col min="4" max="4" width="4.75390625" style="1" customWidth="1"/>
    <col min="5" max="5" width="6.375" style="1" customWidth="1"/>
    <col min="6" max="9" width="4.75390625" style="1" customWidth="1"/>
    <col min="10" max="10" width="6.00390625" style="2" customWidth="1"/>
    <col min="11" max="11" width="4.75390625" style="2" customWidth="1"/>
    <col min="12" max="12" width="6.00390625" style="2" customWidth="1"/>
    <col min="13" max="13" width="9.125" style="21" customWidth="1"/>
    <col min="14" max="14" width="4.75390625" style="1" bestFit="1" customWidth="1"/>
    <col min="15" max="15" width="6.00390625" style="1" bestFit="1" customWidth="1"/>
    <col min="16" max="16" width="6.375" style="1" customWidth="1"/>
    <col min="17" max="17" width="4.75390625" style="1" bestFit="1" customWidth="1"/>
    <col min="18" max="18" width="4.50390625" style="1" bestFit="1" customWidth="1"/>
    <col min="19" max="19" width="6.00390625" style="21" bestFit="1" customWidth="1"/>
    <col min="20" max="20" width="6.75390625" style="2" bestFit="1" customWidth="1"/>
    <col min="21" max="21" width="6.625" style="2" customWidth="1"/>
    <col min="22" max="16384" width="9.00390625" style="1" customWidth="1"/>
  </cols>
  <sheetData>
    <row r="1" spans="1:21" ht="31.5" customHeight="1">
      <c r="A1" s="159" t="s">
        <v>199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</row>
    <row r="2" spans="1:21" ht="14.25">
      <c r="A2" s="168" t="s">
        <v>31</v>
      </c>
      <c r="B2" s="168"/>
      <c r="C2" s="169" t="s">
        <v>32</v>
      </c>
      <c r="D2" s="169"/>
      <c r="E2" s="3"/>
      <c r="F2" s="3"/>
      <c r="G2" s="9"/>
      <c r="H2" s="9"/>
      <c r="I2" s="10"/>
      <c r="J2" s="170" t="s">
        <v>33</v>
      </c>
      <c r="K2" s="170"/>
      <c r="L2" s="171" t="s">
        <v>98</v>
      </c>
      <c r="M2" s="171"/>
      <c r="N2" s="9"/>
      <c r="O2" s="9"/>
      <c r="P2" s="9"/>
      <c r="Q2" s="7">
        <v>12</v>
      </c>
      <c r="R2" s="25" t="s">
        <v>34</v>
      </c>
      <c r="S2" s="11">
        <v>23</v>
      </c>
      <c r="T2" s="12" t="s">
        <v>35</v>
      </c>
      <c r="U2" s="5"/>
    </row>
    <row r="3" spans="1:21" s="27" customFormat="1" ht="18" customHeight="1">
      <c r="A3" s="172" t="s">
        <v>36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</row>
    <row r="4" spans="1:21" ht="20.25" customHeight="1">
      <c r="A4" s="166" t="s">
        <v>1</v>
      </c>
      <c r="B4" s="158" t="s">
        <v>2</v>
      </c>
      <c r="C4" s="158" t="s">
        <v>37</v>
      </c>
      <c r="D4" s="158"/>
      <c r="E4" s="158"/>
      <c r="F4" s="158"/>
      <c r="G4" s="158"/>
      <c r="H4" s="158"/>
      <c r="I4" s="158"/>
      <c r="J4" s="158"/>
      <c r="K4" s="158"/>
      <c r="L4" s="158"/>
      <c r="M4" s="158" t="s">
        <v>38</v>
      </c>
      <c r="N4" s="158"/>
      <c r="O4" s="158"/>
      <c r="P4" s="158"/>
      <c r="Q4" s="158"/>
      <c r="R4" s="158"/>
      <c r="S4" s="158"/>
      <c r="T4" s="158"/>
      <c r="U4" s="179" t="s">
        <v>6</v>
      </c>
    </row>
    <row r="5" spans="1:21" ht="21">
      <c r="A5" s="166"/>
      <c r="B5" s="158"/>
      <c r="C5" s="4" t="s">
        <v>39</v>
      </c>
      <c r="D5" s="4" t="s">
        <v>40</v>
      </c>
      <c r="E5" s="4" t="s">
        <v>41</v>
      </c>
      <c r="F5" s="4" t="s">
        <v>42</v>
      </c>
      <c r="G5" s="4" t="s">
        <v>43</v>
      </c>
      <c r="H5" s="14" t="s">
        <v>44</v>
      </c>
      <c r="I5" s="28" t="s">
        <v>45</v>
      </c>
      <c r="J5" s="15" t="s">
        <v>46</v>
      </c>
      <c r="K5" s="15" t="s">
        <v>47</v>
      </c>
      <c r="L5" s="15" t="s">
        <v>48</v>
      </c>
      <c r="M5" s="4" t="s">
        <v>49</v>
      </c>
      <c r="N5" s="4" t="s">
        <v>50</v>
      </c>
      <c r="O5" s="4" t="s">
        <v>51</v>
      </c>
      <c r="P5" s="4" t="s">
        <v>52</v>
      </c>
      <c r="Q5" s="4" t="s">
        <v>42</v>
      </c>
      <c r="R5" s="4" t="s">
        <v>53</v>
      </c>
      <c r="S5" s="29" t="s">
        <v>54</v>
      </c>
      <c r="T5" s="15" t="s">
        <v>55</v>
      </c>
      <c r="U5" s="179"/>
    </row>
    <row r="6" spans="1:22" ht="36" customHeight="1">
      <c r="A6" s="95">
        <v>1982220306</v>
      </c>
      <c r="B6" s="41" t="s">
        <v>9</v>
      </c>
      <c r="C6" s="39"/>
      <c r="D6" s="33"/>
      <c r="E6" s="35"/>
      <c r="F6" s="33"/>
      <c r="G6" s="36"/>
      <c r="H6" s="37"/>
      <c r="I6" s="33"/>
      <c r="J6" s="38"/>
      <c r="K6" s="38"/>
      <c r="L6" s="38"/>
      <c r="M6" s="43"/>
      <c r="N6" s="43"/>
      <c r="O6" s="44"/>
      <c r="P6" s="43"/>
      <c r="Q6" s="43"/>
      <c r="R6" s="45"/>
      <c r="S6" s="46"/>
      <c r="T6" s="38"/>
      <c r="U6" s="47">
        <f>L6+T6</f>
        <v>0</v>
      </c>
      <c r="V6" s="48"/>
    </row>
    <row r="7" spans="1:22" ht="36" customHeight="1">
      <c r="A7" s="40">
        <v>2006030018</v>
      </c>
      <c r="B7" s="33" t="s">
        <v>67</v>
      </c>
      <c r="C7" s="49"/>
      <c r="D7" s="33"/>
      <c r="E7" s="50"/>
      <c r="F7" s="33"/>
      <c r="G7" s="36"/>
      <c r="H7" s="37"/>
      <c r="I7" s="33"/>
      <c r="J7" s="38"/>
      <c r="K7" s="38"/>
      <c r="L7" s="38"/>
      <c r="M7" s="43"/>
      <c r="N7" s="43"/>
      <c r="O7" s="44"/>
      <c r="P7" s="43"/>
      <c r="Q7" s="43"/>
      <c r="R7" s="45"/>
      <c r="S7" s="46"/>
      <c r="T7" s="38"/>
      <c r="U7" s="47">
        <f>L7+T7</f>
        <v>0</v>
      </c>
      <c r="V7" s="48"/>
    </row>
    <row r="8" spans="1:22" ht="36" customHeight="1">
      <c r="A8" s="175">
        <v>2015220319</v>
      </c>
      <c r="B8" s="33" t="s">
        <v>69</v>
      </c>
      <c r="C8" s="39"/>
      <c r="D8" s="33"/>
      <c r="E8" s="65"/>
      <c r="F8" s="33"/>
      <c r="G8" s="36"/>
      <c r="H8" s="37"/>
      <c r="I8" s="33"/>
      <c r="J8" s="38"/>
      <c r="K8" s="38"/>
      <c r="L8" s="38"/>
      <c r="M8" s="64"/>
      <c r="N8" s="43"/>
      <c r="O8" s="44"/>
      <c r="P8" s="64"/>
      <c r="Q8" s="43"/>
      <c r="R8" s="45"/>
      <c r="S8" s="46"/>
      <c r="T8" s="38"/>
      <c r="U8" s="173">
        <f>SUM(L8:L9,T8:T9)</f>
        <v>0</v>
      </c>
      <c r="V8" s="48"/>
    </row>
    <row r="9" spans="1:22" ht="36" customHeight="1">
      <c r="A9" s="177"/>
      <c r="B9" s="33" t="s">
        <v>69</v>
      </c>
      <c r="C9" s="96"/>
      <c r="D9" s="33"/>
      <c r="E9" s="65"/>
      <c r="F9" s="33"/>
      <c r="G9" s="36"/>
      <c r="H9" s="37"/>
      <c r="I9" s="33"/>
      <c r="J9" s="38"/>
      <c r="K9" s="38"/>
      <c r="L9" s="38"/>
      <c r="M9" s="64"/>
      <c r="N9" s="43"/>
      <c r="O9" s="44"/>
      <c r="P9" s="64"/>
      <c r="Q9" s="43"/>
      <c r="R9" s="45"/>
      <c r="S9" s="46"/>
      <c r="T9" s="38"/>
      <c r="U9" s="178"/>
      <c r="V9" s="48"/>
    </row>
    <row r="10" spans="1:22" ht="36" customHeight="1">
      <c r="A10" s="40">
        <v>2015220317</v>
      </c>
      <c r="B10" s="33" t="s">
        <v>70</v>
      </c>
      <c r="C10" s="39"/>
      <c r="D10" s="33"/>
      <c r="E10" s="35"/>
      <c r="F10" s="33"/>
      <c r="G10" s="36"/>
      <c r="H10" s="37"/>
      <c r="I10" s="33"/>
      <c r="J10" s="38"/>
      <c r="K10" s="38"/>
      <c r="L10" s="38"/>
      <c r="M10" s="43"/>
      <c r="N10" s="43"/>
      <c r="O10" s="44"/>
      <c r="P10" s="43"/>
      <c r="Q10" s="43"/>
      <c r="R10" s="45"/>
      <c r="S10" s="46"/>
      <c r="T10" s="38"/>
      <c r="U10" s="47">
        <f>L10+T10</f>
        <v>0</v>
      </c>
      <c r="V10" s="48"/>
    </row>
    <row r="11" spans="1:22" ht="36" customHeight="1">
      <c r="A11" s="40">
        <v>2016220454</v>
      </c>
      <c r="B11" s="33" t="s">
        <v>71</v>
      </c>
      <c r="C11" s="39"/>
      <c r="D11" s="33"/>
      <c r="E11" s="35"/>
      <c r="F11" s="33"/>
      <c r="G11" s="36"/>
      <c r="H11" s="37"/>
      <c r="I11" s="33"/>
      <c r="J11" s="38"/>
      <c r="K11" s="38"/>
      <c r="L11" s="38"/>
      <c r="M11" s="43"/>
      <c r="N11" s="43"/>
      <c r="O11" s="97"/>
      <c r="P11" s="43"/>
      <c r="Q11" s="43"/>
      <c r="R11" s="45"/>
      <c r="S11" s="46"/>
      <c r="T11" s="38"/>
      <c r="U11" s="47">
        <f>L11+T11</f>
        <v>0</v>
      </c>
      <c r="V11" s="48"/>
    </row>
    <row r="12" spans="1:22" ht="36" customHeight="1">
      <c r="A12" s="175">
        <v>2014220310</v>
      </c>
      <c r="B12" s="33" t="s">
        <v>72</v>
      </c>
      <c r="C12" s="39"/>
      <c r="D12" s="33"/>
      <c r="E12" s="35"/>
      <c r="F12" s="33"/>
      <c r="G12" s="36"/>
      <c r="H12" s="37"/>
      <c r="I12" s="33"/>
      <c r="J12" s="38"/>
      <c r="K12" s="38"/>
      <c r="L12" s="38"/>
      <c r="M12" s="51"/>
      <c r="N12" s="43"/>
      <c r="O12" s="44"/>
      <c r="P12" s="51"/>
      <c r="Q12" s="43"/>
      <c r="R12" s="45"/>
      <c r="S12" s="46"/>
      <c r="T12" s="38"/>
      <c r="U12" s="173">
        <f>SUM(L12:L14,T12:T14)</f>
        <v>0</v>
      </c>
      <c r="V12" s="48"/>
    </row>
    <row r="13" spans="1:22" ht="36" customHeight="1">
      <c r="A13" s="176"/>
      <c r="B13" s="33" t="s">
        <v>72</v>
      </c>
      <c r="C13" s="39"/>
      <c r="D13" s="33"/>
      <c r="E13" s="35"/>
      <c r="F13" s="33"/>
      <c r="G13" s="36"/>
      <c r="H13" s="37"/>
      <c r="I13" s="33"/>
      <c r="J13" s="38"/>
      <c r="K13" s="38"/>
      <c r="L13" s="38"/>
      <c r="M13" s="53"/>
      <c r="N13" s="43"/>
      <c r="O13" s="44"/>
      <c r="P13" s="57"/>
      <c r="Q13" s="43"/>
      <c r="R13" s="45"/>
      <c r="S13" s="46"/>
      <c r="T13" s="38"/>
      <c r="U13" s="174"/>
      <c r="V13" s="48"/>
    </row>
    <row r="14" spans="1:22" ht="36" customHeight="1">
      <c r="A14" s="177"/>
      <c r="B14" s="33" t="s">
        <v>72</v>
      </c>
      <c r="C14" s="39"/>
      <c r="D14" s="33"/>
      <c r="E14" s="35"/>
      <c r="F14" s="33"/>
      <c r="G14" s="36"/>
      <c r="H14" s="37"/>
      <c r="I14" s="33"/>
      <c r="J14" s="38"/>
      <c r="K14" s="38"/>
      <c r="L14" s="38"/>
      <c r="M14" s="53"/>
      <c r="N14" s="43"/>
      <c r="O14" s="44"/>
      <c r="P14" s="57"/>
      <c r="Q14" s="43"/>
      <c r="R14" s="45"/>
      <c r="S14" s="46"/>
      <c r="T14" s="38"/>
      <c r="U14" s="178"/>
      <c r="V14" s="48"/>
    </row>
    <row r="15" spans="1:22" ht="36" customHeight="1">
      <c r="A15" s="40">
        <v>1997220312</v>
      </c>
      <c r="B15" s="33" t="s">
        <v>73</v>
      </c>
      <c r="C15" s="49"/>
      <c r="D15" s="33"/>
      <c r="E15" s="35"/>
      <c r="F15" s="33"/>
      <c r="G15" s="36"/>
      <c r="H15" s="37"/>
      <c r="I15" s="33"/>
      <c r="J15" s="38"/>
      <c r="K15" s="38"/>
      <c r="L15" s="38"/>
      <c r="M15" s="64"/>
      <c r="N15" s="43"/>
      <c r="O15" s="44"/>
      <c r="P15" s="64"/>
      <c r="Q15" s="43"/>
      <c r="R15" s="45"/>
      <c r="S15" s="46"/>
      <c r="T15" s="38"/>
      <c r="U15" s="47">
        <f>SUM(L15:L15,T15)</f>
        <v>0</v>
      </c>
      <c r="V15" s="48"/>
    </row>
    <row r="16" spans="1:22" ht="36" customHeight="1">
      <c r="A16" s="175">
        <v>2014220313</v>
      </c>
      <c r="B16" s="33" t="s">
        <v>66</v>
      </c>
      <c r="C16" s="39"/>
      <c r="D16" s="33"/>
      <c r="E16" s="65"/>
      <c r="F16" s="33"/>
      <c r="G16" s="36"/>
      <c r="H16" s="37"/>
      <c r="I16" s="33"/>
      <c r="J16" s="38"/>
      <c r="K16" s="38"/>
      <c r="L16" s="38"/>
      <c r="M16" s="64"/>
      <c r="N16" s="43"/>
      <c r="O16" s="44"/>
      <c r="P16" s="64"/>
      <c r="Q16" s="43"/>
      <c r="R16" s="45"/>
      <c r="S16" s="46"/>
      <c r="T16" s="38"/>
      <c r="U16" s="173">
        <f>SUM(L16:L18,T16:T18)</f>
        <v>0</v>
      </c>
      <c r="V16" s="48"/>
    </row>
    <row r="17" spans="1:22" ht="36" customHeight="1">
      <c r="A17" s="176"/>
      <c r="B17" s="33" t="s">
        <v>66</v>
      </c>
      <c r="C17" s="34"/>
      <c r="D17" s="33"/>
      <c r="E17" s="42"/>
      <c r="F17" s="33"/>
      <c r="G17" s="36"/>
      <c r="H17" s="37"/>
      <c r="I17" s="33"/>
      <c r="J17" s="38"/>
      <c r="K17" s="38"/>
      <c r="L17" s="38"/>
      <c r="M17" s="64"/>
      <c r="N17" s="43"/>
      <c r="O17" s="44"/>
      <c r="P17" s="123"/>
      <c r="Q17" s="43"/>
      <c r="R17" s="45"/>
      <c r="S17" s="46"/>
      <c r="T17" s="38"/>
      <c r="U17" s="174"/>
      <c r="V17" s="48"/>
    </row>
    <row r="18" spans="1:22" ht="36" customHeight="1">
      <c r="A18" s="176"/>
      <c r="B18" s="33" t="s">
        <v>66</v>
      </c>
      <c r="C18" s="39"/>
      <c r="D18" s="33"/>
      <c r="E18" s="65"/>
      <c r="F18" s="33"/>
      <c r="G18" s="36"/>
      <c r="H18" s="37"/>
      <c r="I18" s="33"/>
      <c r="J18" s="38"/>
      <c r="K18" s="38"/>
      <c r="L18" s="38"/>
      <c r="M18" s="64"/>
      <c r="N18" s="43"/>
      <c r="O18" s="44"/>
      <c r="P18" s="98"/>
      <c r="Q18" s="43"/>
      <c r="R18" s="45"/>
      <c r="S18" s="46"/>
      <c r="T18" s="38"/>
      <c r="U18" s="174"/>
      <c r="V18" s="48"/>
    </row>
    <row r="19" spans="1:22" ht="36" customHeight="1">
      <c r="A19" s="40">
        <v>2015220316</v>
      </c>
      <c r="B19" s="33" t="s">
        <v>74</v>
      </c>
      <c r="C19" s="39"/>
      <c r="D19" s="33"/>
      <c r="E19" s="35"/>
      <c r="F19" s="33"/>
      <c r="G19" s="36"/>
      <c r="H19" s="37"/>
      <c r="I19" s="33"/>
      <c r="J19" s="38"/>
      <c r="K19" s="38"/>
      <c r="L19" s="38"/>
      <c r="M19" s="43"/>
      <c r="N19" s="43"/>
      <c r="O19" s="44"/>
      <c r="P19" s="43"/>
      <c r="Q19" s="43"/>
      <c r="R19" s="45"/>
      <c r="S19" s="46"/>
      <c r="T19" s="38"/>
      <c r="U19" s="47">
        <f>L19+T19</f>
        <v>0</v>
      </c>
      <c r="V19" s="48"/>
    </row>
    <row r="20" spans="1:22" ht="36" customHeight="1">
      <c r="A20" s="175">
        <v>2015220314</v>
      </c>
      <c r="B20" s="33" t="s">
        <v>75</v>
      </c>
      <c r="C20" s="49"/>
      <c r="D20" s="33"/>
      <c r="E20" s="65"/>
      <c r="F20" s="33"/>
      <c r="G20" s="36"/>
      <c r="H20" s="37"/>
      <c r="I20" s="33"/>
      <c r="J20" s="38"/>
      <c r="K20" s="38"/>
      <c r="L20" s="38"/>
      <c r="M20" s="64"/>
      <c r="N20" s="43"/>
      <c r="O20" s="44"/>
      <c r="P20" s="64"/>
      <c r="Q20" s="43"/>
      <c r="R20" s="45"/>
      <c r="S20" s="46"/>
      <c r="T20" s="38"/>
      <c r="U20" s="173">
        <f>SUM(L20:L23,T20:T23)</f>
        <v>0</v>
      </c>
      <c r="V20" s="48"/>
    </row>
    <row r="21" spans="1:22" ht="36" customHeight="1">
      <c r="A21" s="176"/>
      <c r="B21" s="33" t="s">
        <v>75</v>
      </c>
      <c r="C21" s="49"/>
      <c r="D21" s="33"/>
      <c r="E21" s="65"/>
      <c r="F21" s="33"/>
      <c r="G21" s="36"/>
      <c r="H21" s="37"/>
      <c r="I21" s="33"/>
      <c r="J21" s="38"/>
      <c r="K21" s="38"/>
      <c r="L21" s="38"/>
      <c r="M21" s="64"/>
      <c r="N21" s="43"/>
      <c r="O21" s="44"/>
      <c r="P21" s="64"/>
      <c r="Q21" s="43"/>
      <c r="R21" s="45"/>
      <c r="S21" s="46"/>
      <c r="T21" s="38"/>
      <c r="U21" s="174"/>
      <c r="V21" s="48"/>
    </row>
    <row r="22" spans="1:22" ht="36" customHeight="1">
      <c r="A22" s="176"/>
      <c r="B22" s="33" t="s">
        <v>75</v>
      </c>
      <c r="C22" s="49"/>
      <c r="D22" s="33"/>
      <c r="E22" s="65"/>
      <c r="F22" s="33"/>
      <c r="G22" s="36"/>
      <c r="H22" s="37"/>
      <c r="I22" s="33"/>
      <c r="J22" s="38"/>
      <c r="K22" s="38"/>
      <c r="L22" s="38"/>
      <c r="M22" s="64"/>
      <c r="N22" s="43"/>
      <c r="O22" s="44"/>
      <c r="P22" s="64"/>
      <c r="Q22" s="43"/>
      <c r="R22" s="45"/>
      <c r="S22" s="46"/>
      <c r="T22" s="38"/>
      <c r="U22" s="174"/>
      <c r="V22" s="48"/>
    </row>
    <row r="23" spans="1:22" ht="36" customHeight="1">
      <c r="A23" s="177"/>
      <c r="B23" s="33" t="s">
        <v>75</v>
      </c>
      <c r="C23" s="39"/>
      <c r="D23" s="33"/>
      <c r="E23" s="65"/>
      <c r="F23" s="33"/>
      <c r="G23" s="36"/>
      <c r="H23" s="37"/>
      <c r="I23" s="33"/>
      <c r="J23" s="38"/>
      <c r="K23" s="38"/>
      <c r="L23" s="38"/>
      <c r="M23" s="64"/>
      <c r="N23" s="43"/>
      <c r="O23" s="44"/>
      <c r="P23" s="64"/>
      <c r="Q23" s="43"/>
      <c r="R23" s="45"/>
      <c r="S23" s="46"/>
      <c r="T23" s="38"/>
      <c r="U23" s="178"/>
      <c r="V23" s="48"/>
    </row>
    <row r="24" spans="1:22" ht="36" customHeight="1">
      <c r="A24" s="175">
        <v>2015220318</v>
      </c>
      <c r="B24" s="33" t="s">
        <v>76</v>
      </c>
      <c r="C24" s="49"/>
      <c r="D24" s="33"/>
      <c r="E24" s="65"/>
      <c r="F24" s="33"/>
      <c r="G24" s="36"/>
      <c r="H24" s="37"/>
      <c r="I24" s="33"/>
      <c r="J24" s="38"/>
      <c r="K24" s="38"/>
      <c r="L24" s="38"/>
      <c r="M24" s="51"/>
      <c r="N24" s="43"/>
      <c r="O24" s="44"/>
      <c r="P24" s="51"/>
      <c r="Q24" s="43"/>
      <c r="R24" s="45"/>
      <c r="S24" s="46"/>
      <c r="T24" s="38"/>
      <c r="U24" s="173">
        <f>SUM(L24:L25,T24:T25)</f>
        <v>0</v>
      </c>
      <c r="V24" s="48"/>
    </row>
    <row r="25" spans="1:22" ht="36" customHeight="1">
      <c r="A25" s="176"/>
      <c r="B25" s="33" t="s">
        <v>76</v>
      </c>
      <c r="C25" s="49"/>
      <c r="D25" s="33"/>
      <c r="E25" s="65"/>
      <c r="F25" s="33"/>
      <c r="G25" s="36"/>
      <c r="H25" s="37"/>
      <c r="I25" s="33"/>
      <c r="J25" s="38"/>
      <c r="K25" s="38"/>
      <c r="L25" s="38"/>
      <c r="M25" s="64"/>
      <c r="N25" s="43"/>
      <c r="O25" s="44"/>
      <c r="P25" s="98"/>
      <c r="Q25" s="43"/>
      <c r="R25" s="45"/>
      <c r="S25" s="46"/>
      <c r="T25" s="38"/>
      <c r="U25" s="174"/>
      <c r="V25" s="48"/>
    </row>
    <row r="26" spans="1:22" ht="36" customHeight="1">
      <c r="A26" s="175">
        <v>2015220315</v>
      </c>
      <c r="B26" s="33" t="s">
        <v>77</v>
      </c>
      <c r="C26" s="39"/>
      <c r="D26" s="33"/>
      <c r="E26" s="65"/>
      <c r="F26" s="33"/>
      <c r="G26" s="36"/>
      <c r="H26" s="37"/>
      <c r="I26" s="33"/>
      <c r="J26" s="38"/>
      <c r="K26" s="38"/>
      <c r="L26" s="38"/>
      <c r="M26" s="51"/>
      <c r="N26" s="43"/>
      <c r="O26" s="44"/>
      <c r="P26" s="51"/>
      <c r="Q26" s="43"/>
      <c r="R26" s="45"/>
      <c r="S26" s="46"/>
      <c r="T26" s="38"/>
      <c r="U26" s="173">
        <f>SUM(L26:L28,T26:T28)</f>
        <v>0</v>
      </c>
      <c r="V26" s="48"/>
    </row>
    <row r="27" spans="1:22" ht="36" customHeight="1">
      <c r="A27" s="176"/>
      <c r="B27" s="33" t="s">
        <v>77</v>
      </c>
      <c r="C27" s="39"/>
      <c r="D27" s="33"/>
      <c r="E27" s="65"/>
      <c r="F27" s="33"/>
      <c r="G27" s="36"/>
      <c r="H27" s="37"/>
      <c r="I27" s="33"/>
      <c r="J27" s="38"/>
      <c r="K27" s="38"/>
      <c r="L27" s="38"/>
      <c r="M27" s="64"/>
      <c r="N27" s="43"/>
      <c r="O27" s="44"/>
      <c r="P27" s="64"/>
      <c r="Q27" s="43"/>
      <c r="R27" s="45"/>
      <c r="S27" s="46"/>
      <c r="T27" s="38"/>
      <c r="U27" s="174"/>
      <c r="V27" s="48"/>
    </row>
    <row r="28" spans="1:22" ht="36" customHeight="1">
      <c r="A28" s="177"/>
      <c r="B28" s="33" t="s">
        <v>77</v>
      </c>
      <c r="C28" s="39"/>
      <c r="D28" s="33"/>
      <c r="E28" s="65"/>
      <c r="F28" s="33"/>
      <c r="G28" s="36"/>
      <c r="H28" s="37"/>
      <c r="I28" s="33"/>
      <c r="J28" s="38"/>
      <c r="K28" s="38"/>
      <c r="L28" s="38"/>
      <c r="M28" s="43"/>
      <c r="N28" s="43"/>
      <c r="O28" s="44"/>
      <c r="P28" s="43"/>
      <c r="Q28" s="43"/>
      <c r="R28" s="45"/>
      <c r="S28" s="46"/>
      <c r="T28" s="38"/>
      <c r="U28" s="178"/>
      <c r="V28" s="48"/>
    </row>
    <row r="29" spans="1:22" ht="36" customHeight="1">
      <c r="A29" s="175">
        <v>2016220445</v>
      </c>
      <c r="B29" s="33" t="s">
        <v>78</v>
      </c>
      <c r="C29" s="39"/>
      <c r="D29" s="33"/>
      <c r="E29" s="65"/>
      <c r="F29" s="33"/>
      <c r="G29" s="36"/>
      <c r="H29" s="37"/>
      <c r="I29" s="33"/>
      <c r="J29" s="38"/>
      <c r="K29" s="38"/>
      <c r="L29" s="38"/>
      <c r="M29" s="51"/>
      <c r="N29" s="43"/>
      <c r="O29" s="44"/>
      <c r="P29" s="51"/>
      <c r="Q29" s="43"/>
      <c r="R29" s="45"/>
      <c r="S29" s="46"/>
      <c r="T29" s="38"/>
      <c r="U29" s="173">
        <f>SUM(L29:L32,T29:T32)</f>
        <v>0</v>
      </c>
      <c r="V29" s="48"/>
    </row>
    <row r="30" spans="1:22" ht="36" customHeight="1">
      <c r="A30" s="176"/>
      <c r="B30" s="33" t="s">
        <v>78</v>
      </c>
      <c r="C30" s="39"/>
      <c r="D30" s="33"/>
      <c r="E30" s="65"/>
      <c r="F30" s="33"/>
      <c r="G30" s="36"/>
      <c r="H30" s="37"/>
      <c r="I30" s="33"/>
      <c r="J30" s="38"/>
      <c r="K30" s="38"/>
      <c r="L30" s="38"/>
      <c r="M30" s="64"/>
      <c r="N30" s="43"/>
      <c r="O30" s="44"/>
      <c r="P30" s="64"/>
      <c r="Q30" s="43"/>
      <c r="R30" s="45"/>
      <c r="S30" s="46"/>
      <c r="T30" s="38"/>
      <c r="U30" s="174"/>
      <c r="V30" s="48"/>
    </row>
    <row r="31" spans="1:22" ht="36" customHeight="1">
      <c r="A31" s="176"/>
      <c r="B31" s="33" t="s">
        <v>78</v>
      </c>
      <c r="C31" s="39"/>
      <c r="D31" s="33"/>
      <c r="E31" s="65"/>
      <c r="F31" s="33"/>
      <c r="G31" s="36"/>
      <c r="H31" s="37"/>
      <c r="I31" s="33"/>
      <c r="J31" s="38"/>
      <c r="K31" s="38"/>
      <c r="L31" s="38"/>
      <c r="M31" s="64"/>
      <c r="N31" s="43"/>
      <c r="O31" s="44"/>
      <c r="P31" s="64"/>
      <c r="Q31" s="43"/>
      <c r="R31" s="45"/>
      <c r="S31" s="46"/>
      <c r="T31" s="38"/>
      <c r="U31" s="174"/>
      <c r="V31" s="48"/>
    </row>
    <row r="32" spans="1:22" ht="36" customHeight="1">
      <c r="A32" s="177"/>
      <c r="B32" s="33" t="s">
        <v>78</v>
      </c>
      <c r="C32" s="39"/>
      <c r="D32" s="33"/>
      <c r="E32" s="65"/>
      <c r="F32" s="33"/>
      <c r="G32" s="36"/>
      <c r="H32" s="37"/>
      <c r="I32" s="33"/>
      <c r="J32" s="38"/>
      <c r="K32" s="38"/>
      <c r="L32" s="38"/>
      <c r="M32" s="64"/>
      <c r="N32" s="43"/>
      <c r="O32" s="44"/>
      <c r="P32" s="64"/>
      <c r="Q32" s="43"/>
      <c r="R32" s="45"/>
      <c r="S32" s="46"/>
      <c r="T32" s="38"/>
      <c r="U32" s="178"/>
      <c r="V32" s="48"/>
    </row>
    <row r="33" spans="1:22" ht="36" customHeight="1">
      <c r="A33" s="175">
        <v>2016220444</v>
      </c>
      <c r="B33" s="33" t="s">
        <v>79</v>
      </c>
      <c r="C33" s="96"/>
      <c r="D33" s="33"/>
      <c r="E33" s="65"/>
      <c r="F33" s="33"/>
      <c r="G33" s="36"/>
      <c r="H33" s="37"/>
      <c r="I33" s="33"/>
      <c r="J33" s="38"/>
      <c r="K33" s="38"/>
      <c r="L33" s="38"/>
      <c r="M33" s="64"/>
      <c r="N33" s="43"/>
      <c r="O33" s="44"/>
      <c r="P33" s="64"/>
      <c r="Q33" s="43"/>
      <c r="R33" s="45"/>
      <c r="S33" s="46"/>
      <c r="T33" s="38"/>
      <c r="U33" s="173">
        <f>SUM(L33:L35,T33:T35)</f>
        <v>0</v>
      </c>
      <c r="V33" s="48"/>
    </row>
    <row r="34" spans="1:22" ht="36" customHeight="1">
      <c r="A34" s="176"/>
      <c r="B34" s="33" t="s">
        <v>79</v>
      </c>
      <c r="C34" s="96"/>
      <c r="D34" s="33"/>
      <c r="E34" s="65"/>
      <c r="F34" s="33"/>
      <c r="G34" s="36"/>
      <c r="H34" s="37"/>
      <c r="I34" s="33"/>
      <c r="J34" s="38"/>
      <c r="K34" s="38"/>
      <c r="L34" s="38"/>
      <c r="M34" s="64"/>
      <c r="N34" s="43"/>
      <c r="O34" s="44"/>
      <c r="P34" s="98"/>
      <c r="Q34" s="43"/>
      <c r="R34" s="45"/>
      <c r="S34" s="46"/>
      <c r="T34" s="38"/>
      <c r="U34" s="174"/>
      <c r="V34" s="48"/>
    </row>
    <row r="35" spans="1:22" ht="36" customHeight="1">
      <c r="A35" s="177"/>
      <c r="B35" s="33" t="s">
        <v>79</v>
      </c>
      <c r="C35" s="96"/>
      <c r="D35" s="33"/>
      <c r="E35" s="65"/>
      <c r="F35" s="33"/>
      <c r="G35" s="36"/>
      <c r="H35" s="37"/>
      <c r="I35" s="33"/>
      <c r="J35" s="38"/>
      <c r="K35" s="38"/>
      <c r="L35" s="38"/>
      <c r="M35" s="64"/>
      <c r="N35" s="43"/>
      <c r="O35" s="44"/>
      <c r="P35" s="98"/>
      <c r="Q35" s="43"/>
      <c r="R35" s="45"/>
      <c r="S35" s="46"/>
      <c r="T35" s="38"/>
      <c r="U35" s="178"/>
      <c r="V35" s="48"/>
    </row>
    <row r="36" spans="1:22" ht="36" customHeight="1">
      <c r="A36" s="175">
        <v>2016220442</v>
      </c>
      <c r="B36" s="33" t="s">
        <v>84</v>
      </c>
      <c r="C36" s="39"/>
      <c r="D36" s="33"/>
      <c r="E36" s="50"/>
      <c r="F36" s="33"/>
      <c r="G36" s="36"/>
      <c r="H36" s="37"/>
      <c r="I36" s="33"/>
      <c r="J36" s="38"/>
      <c r="K36" s="38"/>
      <c r="L36" s="38"/>
      <c r="M36" s="43"/>
      <c r="N36" s="43"/>
      <c r="O36" s="44"/>
      <c r="P36" s="43"/>
      <c r="Q36" s="43"/>
      <c r="R36" s="45"/>
      <c r="S36" s="46"/>
      <c r="T36" s="38"/>
      <c r="U36" s="173">
        <f>SUM(L36:L42,T36:T42)</f>
        <v>0</v>
      </c>
      <c r="V36" s="48"/>
    </row>
    <row r="37" spans="1:22" ht="36" customHeight="1">
      <c r="A37" s="176"/>
      <c r="B37" s="33" t="s">
        <v>84</v>
      </c>
      <c r="C37" s="39"/>
      <c r="D37" s="33"/>
      <c r="E37" s="50"/>
      <c r="F37" s="33"/>
      <c r="G37" s="36"/>
      <c r="H37" s="37"/>
      <c r="I37" s="33"/>
      <c r="J37" s="38"/>
      <c r="K37" s="38"/>
      <c r="L37" s="38"/>
      <c r="M37" s="43"/>
      <c r="N37" s="43"/>
      <c r="O37" s="44"/>
      <c r="P37" s="43"/>
      <c r="Q37" s="43"/>
      <c r="R37" s="45"/>
      <c r="S37" s="46"/>
      <c r="T37" s="38"/>
      <c r="U37" s="174"/>
      <c r="V37" s="48"/>
    </row>
    <row r="38" spans="1:22" ht="36" customHeight="1">
      <c r="A38" s="176"/>
      <c r="B38" s="33" t="s">
        <v>84</v>
      </c>
      <c r="C38" s="39"/>
      <c r="D38" s="33"/>
      <c r="E38" s="50"/>
      <c r="F38" s="33"/>
      <c r="G38" s="36"/>
      <c r="H38" s="37"/>
      <c r="I38" s="33"/>
      <c r="J38" s="38"/>
      <c r="K38" s="38"/>
      <c r="L38" s="38"/>
      <c r="M38" s="43"/>
      <c r="N38" s="43"/>
      <c r="O38" s="44"/>
      <c r="P38" s="43"/>
      <c r="Q38" s="43"/>
      <c r="R38" s="45"/>
      <c r="S38" s="46"/>
      <c r="T38" s="38"/>
      <c r="U38" s="174"/>
      <c r="V38" s="48"/>
    </row>
    <row r="39" spans="1:22" ht="36" customHeight="1">
      <c r="A39" s="176"/>
      <c r="B39" s="33" t="s">
        <v>84</v>
      </c>
      <c r="C39" s="39"/>
      <c r="D39" s="33"/>
      <c r="E39" s="50"/>
      <c r="F39" s="33"/>
      <c r="G39" s="36"/>
      <c r="H39" s="37"/>
      <c r="I39" s="33"/>
      <c r="J39" s="38"/>
      <c r="K39" s="38"/>
      <c r="L39" s="38"/>
      <c r="M39" s="43"/>
      <c r="N39" s="43"/>
      <c r="O39" s="44"/>
      <c r="P39" s="43"/>
      <c r="Q39" s="43"/>
      <c r="R39" s="45"/>
      <c r="S39" s="46"/>
      <c r="T39" s="38"/>
      <c r="U39" s="174"/>
      <c r="V39" s="48"/>
    </row>
    <row r="40" spans="1:22" ht="36" customHeight="1">
      <c r="A40" s="176"/>
      <c r="B40" s="33" t="s">
        <v>84</v>
      </c>
      <c r="C40" s="39"/>
      <c r="D40" s="33"/>
      <c r="E40" s="50"/>
      <c r="F40" s="33"/>
      <c r="G40" s="36"/>
      <c r="H40" s="37"/>
      <c r="I40" s="33"/>
      <c r="J40" s="38"/>
      <c r="K40" s="38"/>
      <c r="L40" s="38"/>
      <c r="M40" s="43"/>
      <c r="N40" s="43"/>
      <c r="O40" s="44"/>
      <c r="P40" s="43"/>
      <c r="Q40" s="43"/>
      <c r="R40" s="45"/>
      <c r="S40" s="46"/>
      <c r="T40" s="38"/>
      <c r="U40" s="174"/>
      <c r="V40" s="48"/>
    </row>
    <row r="41" spans="1:22" ht="36" customHeight="1">
      <c r="A41" s="176"/>
      <c r="B41" s="33" t="s">
        <v>84</v>
      </c>
      <c r="C41" s="39"/>
      <c r="D41" s="33"/>
      <c r="E41" s="50"/>
      <c r="F41" s="33"/>
      <c r="G41" s="36"/>
      <c r="H41" s="37"/>
      <c r="I41" s="33"/>
      <c r="J41" s="38"/>
      <c r="K41" s="38"/>
      <c r="L41" s="38"/>
      <c r="M41" s="43"/>
      <c r="N41" s="43"/>
      <c r="O41" s="44"/>
      <c r="P41" s="43"/>
      <c r="Q41" s="43"/>
      <c r="R41" s="45"/>
      <c r="S41" s="46"/>
      <c r="T41" s="38"/>
      <c r="U41" s="174"/>
      <c r="V41" s="48"/>
    </row>
    <row r="42" spans="1:22" ht="36" customHeight="1">
      <c r="A42" s="177"/>
      <c r="B42" s="33" t="s">
        <v>84</v>
      </c>
      <c r="C42" s="39"/>
      <c r="D42" s="33"/>
      <c r="E42" s="50"/>
      <c r="F42" s="33"/>
      <c r="G42" s="36"/>
      <c r="H42" s="99"/>
      <c r="I42" s="100"/>
      <c r="J42" s="38"/>
      <c r="K42" s="38"/>
      <c r="L42" s="38"/>
      <c r="M42" s="43"/>
      <c r="N42" s="43"/>
      <c r="O42" s="44"/>
      <c r="P42" s="43"/>
      <c r="Q42" s="43"/>
      <c r="R42" s="45"/>
      <c r="S42" s="46"/>
      <c r="T42" s="38"/>
      <c r="U42" s="178"/>
      <c r="V42" s="48"/>
    </row>
    <row r="43" spans="1:22" ht="36" customHeight="1">
      <c r="A43" s="175">
        <v>2016220443</v>
      </c>
      <c r="B43" s="33" t="s">
        <v>81</v>
      </c>
      <c r="C43" s="39"/>
      <c r="D43" s="33"/>
      <c r="E43" s="65"/>
      <c r="F43" s="33"/>
      <c r="G43" s="36"/>
      <c r="H43" s="37"/>
      <c r="I43" s="33"/>
      <c r="J43" s="38"/>
      <c r="K43" s="38"/>
      <c r="L43" s="38"/>
      <c r="M43" s="64"/>
      <c r="N43" s="43"/>
      <c r="O43" s="44"/>
      <c r="P43" s="64"/>
      <c r="Q43" s="43"/>
      <c r="R43" s="45"/>
      <c r="S43" s="46"/>
      <c r="T43" s="38"/>
      <c r="U43" s="173">
        <f>SUM(L43:L44,T43:T44)</f>
        <v>0</v>
      </c>
      <c r="V43" s="48"/>
    </row>
    <row r="44" spans="1:22" ht="36" customHeight="1">
      <c r="A44" s="177"/>
      <c r="B44" s="33" t="s">
        <v>81</v>
      </c>
      <c r="C44" s="39"/>
      <c r="D44" s="33"/>
      <c r="E44" s="65"/>
      <c r="F44" s="33"/>
      <c r="G44" s="36"/>
      <c r="H44" s="37"/>
      <c r="I44" s="33"/>
      <c r="J44" s="38"/>
      <c r="K44" s="38"/>
      <c r="L44" s="38"/>
      <c r="M44" s="64"/>
      <c r="N44" s="43"/>
      <c r="O44" s="44"/>
      <c r="P44" s="64"/>
      <c r="Q44" s="43"/>
      <c r="R44" s="45"/>
      <c r="S44" s="46"/>
      <c r="T44" s="38"/>
      <c r="U44" s="178"/>
      <c r="V44" s="48"/>
    </row>
    <row r="45" spans="1:22" ht="36" customHeight="1">
      <c r="A45" s="175">
        <v>2017220467</v>
      </c>
      <c r="B45" s="33" t="s">
        <v>80</v>
      </c>
      <c r="C45" s="39"/>
      <c r="D45" s="33"/>
      <c r="E45" s="65"/>
      <c r="F45" s="33"/>
      <c r="G45" s="36"/>
      <c r="H45" s="37"/>
      <c r="I45" s="33"/>
      <c r="J45" s="38"/>
      <c r="K45" s="38"/>
      <c r="L45" s="38"/>
      <c r="M45" s="64"/>
      <c r="N45" s="43"/>
      <c r="O45" s="44"/>
      <c r="P45" s="64"/>
      <c r="Q45" s="43"/>
      <c r="R45" s="45"/>
      <c r="S45" s="46"/>
      <c r="T45" s="38"/>
      <c r="U45" s="173">
        <f>SUM(L45:L50,T45:T50)</f>
        <v>0</v>
      </c>
      <c r="V45" s="48"/>
    </row>
    <row r="46" spans="1:22" ht="36" customHeight="1">
      <c r="A46" s="176"/>
      <c r="B46" s="33" t="s">
        <v>80</v>
      </c>
      <c r="C46" s="39"/>
      <c r="D46" s="33"/>
      <c r="E46" s="65"/>
      <c r="F46" s="33"/>
      <c r="G46" s="36"/>
      <c r="H46" s="37"/>
      <c r="I46" s="33"/>
      <c r="J46" s="38"/>
      <c r="K46" s="38"/>
      <c r="L46" s="38"/>
      <c r="M46" s="57"/>
      <c r="N46" s="43"/>
      <c r="O46" s="44"/>
      <c r="P46" s="57"/>
      <c r="Q46" s="43"/>
      <c r="R46" s="45"/>
      <c r="S46" s="46"/>
      <c r="T46" s="38"/>
      <c r="U46" s="174"/>
      <c r="V46" s="48"/>
    </row>
    <row r="47" spans="1:22" ht="36" customHeight="1">
      <c r="A47" s="176"/>
      <c r="B47" s="33" t="s">
        <v>80</v>
      </c>
      <c r="C47" s="39"/>
      <c r="D47" s="33"/>
      <c r="E47" s="65"/>
      <c r="F47" s="33"/>
      <c r="G47" s="36"/>
      <c r="H47" s="37"/>
      <c r="I47" s="33"/>
      <c r="J47" s="38"/>
      <c r="K47" s="38"/>
      <c r="L47" s="38"/>
      <c r="M47" s="43"/>
      <c r="N47" s="43"/>
      <c r="O47" s="44"/>
      <c r="P47" s="43"/>
      <c r="Q47" s="43"/>
      <c r="R47" s="45"/>
      <c r="S47" s="46"/>
      <c r="T47" s="38"/>
      <c r="U47" s="174"/>
      <c r="V47" s="48"/>
    </row>
    <row r="48" spans="1:22" ht="36" customHeight="1">
      <c r="A48" s="176"/>
      <c r="B48" s="33" t="s">
        <v>80</v>
      </c>
      <c r="C48" s="39"/>
      <c r="D48" s="33"/>
      <c r="E48" s="65"/>
      <c r="F48" s="33"/>
      <c r="G48" s="36"/>
      <c r="H48" s="37"/>
      <c r="I48" s="33"/>
      <c r="J48" s="38"/>
      <c r="K48" s="38"/>
      <c r="L48" s="38"/>
      <c r="M48" s="43"/>
      <c r="N48" s="43"/>
      <c r="O48" s="44"/>
      <c r="P48" s="43"/>
      <c r="Q48" s="43"/>
      <c r="R48" s="45"/>
      <c r="S48" s="46"/>
      <c r="T48" s="38"/>
      <c r="U48" s="174"/>
      <c r="V48" s="48"/>
    </row>
    <row r="49" spans="1:22" ht="36" customHeight="1">
      <c r="A49" s="176"/>
      <c r="B49" s="33" t="s">
        <v>80</v>
      </c>
      <c r="C49" s="34"/>
      <c r="D49" s="33"/>
      <c r="E49" s="65"/>
      <c r="F49" s="33"/>
      <c r="G49" s="36"/>
      <c r="H49" s="37"/>
      <c r="I49" s="33"/>
      <c r="J49" s="38"/>
      <c r="K49" s="38"/>
      <c r="L49" s="38"/>
      <c r="M49" s="43"/>
      <c r="N49" s="43"/>
      <c r="O49" s="44"/>
      <c r="P49" s="43"/>
      <c r="Q49" s="43"/>
      <c r="R49" s="45"/>
      <c r="S49" s="46"/>
      <c r="T49" s="38"/>
      <c r="U49" s="174"/>
      <c r="V49" s="48"/>
    </row>
    <row r="50" spans="1:22" ht="36" customHeight="1">
      <c r="A50" s="177"/>
      <c r="B50" s="33" t="s">
        <v>80</v>
      </c>
      <c r="C50" s="39"/>
      <c r="D50" s="33"/>
      <c r="E50" s="65"/>
      <c r="F50" s="33"/>
      <c r="G50" s="36"/>
      <c r="H50" s="37"/>
      <c r="I50" s="33"/>
      <c r="J50" s="38"/>
      <c r="K50" s="38"/>
      <c r="L50" s="38"/>
      <c r="M50" s="43"/>
      <c r="N50" s="43"/>
      <c r="O50" s="44"/>
      <c r="P50" s="43"/>
      <c r="Q50" s="43"/>
      <c r="R50" s="45"/>
      <c r="S50" s="46"/>
      <c r="T50" s="38"/>
      <c r="U50" s="178"/>
      <c r="V50" s="48"/>
    </row>
    <row r="51" spans="1:22" ht="36" customHeight="1">
      <c r="A51" s="182">
        <v>2018220458</v>
      </c>
      <c r="B51" s="33" t="s">
        <v>83</v>
      </c>
      <c r="C51" s="39"/>
      <c r="D51" s="33"/>
      <c r="E51" s="65"/>
      <c r="F51" s="33"/>
      <c r="G51" s="36"/>
      <c r="H51" s="37"/>
      <c r="I51" s="33"/>
      <c r="J51" s="38"/>
      <c r="K51" s="38"/>
      <c r="L51" s="38"/>
      <c r="M51" s="51"/>
      <c r="N51" s="43"/>
      <c r="O51" s="44"/>
      <c r="P51" s="51"/>
      <c r="Q51" s="43"/>
      <c r="R51" s="45"/>
      <c r="S51" s="46"/>
      <c r="T51" s="38"/>
      <c r="U51" s="173">
        <f>SUM(L51:L55,T51:T55)</f>
        <v>0</v>
      </c>
      <c r="V51" s="48"/>
    </row>
    <row r="52" spans="1:22" ht="36" customHeight="1">
      <c r="A52" s="183"/>
      <c r="B52" s="33" t="s">
        <v>83</v>
      </c>
      <c r="C52" s="39"/>
      <c r="D52" s="33"/>
      <c r="E52" s="65"/>
      <c r="F52" s="33"/>
      <c r="G52" s="36"/>
      <c r="H52" s="37"/>
      <c r="I52" s="33"/>
      <c r="J52" s="38"/>
      <c r="K52" s="38"/>
      <c r="L52" s="38"/>
      <c r="M52" s="43"/>
      <c r="N52" s="43"/>
      <c r="O52" s="44"/>
      <c r="P52" s="43"/>
      <c r="Q52" s="43"/>
      <c r="R52" s="45"/>
      <c r="S52" s="46"/>
      <c r="T52" s="38"/>
      <c r="U52" s="174"/>
      <c r="V52" s="48"/>
    </row>
    <row r="53" spans="1:22" ht="36" customHeight="1">
      <c r="A53" s="183"/>
      <c r="B53" s="33" t="s">
        <v>83</v>
      </c>
      <c r="C53" s="39"/>
      <c r="D53" s="33"/>
      <c r="E53" s="65"/>
      <c r="F53" s="33"/>
      <c r="G53" s="36"/>
      <c r="H53" s="37"/>
      <c r="I53" s="33"/>
      <c r="J53" s="38"/>
      <c r="K53" s="38"/>
      <c r="L53" s="38"/>
      <c r="M53" s="43"/>
      <c r="N53" s="43"/>
      <c r="O53" s="44"/>
      <c r="P53" s="43"/>
      <c r="Q53" s="43"/>
      <c r="R53" s="45"/>
      <c r="S53" s="46"/>
      <c r="T53" s="38"/>
      <c r="U53" s="174"/>
      <c r="V53" s="48"/>
    </row>
    <row r="54" spans="1:22" ht="36" customHeight="1">
      <c r="A54" s="183"/>
      <c r="B54" s="33" t="s">
        <v>83</v>
      </c>
      <c r="C54" s="39"/>
      <c r="D54" s="33"/>
      <c r="E54" s="65"/>
      <c r="F54" s="33"/>
      <c r="G54" s="36"/>
      <c r="H54" s="37"/>
      <c r="I54" s="33"/>
      <c r="J54" s="38"/>
      <c r="K54" s="38"/>
      <c r="L54" s="38"/>
      <c r="M54" s="43"/>
      <c r="N54" s="43"/>
      <c r="O54" s="44"/>
      <c r="P54" s="43"/>
      <c r="Q54" s="43"/>
      <c r="R54" s="45"/>
      <c r="S54" s="46"/>
      <c r="T54" s="38"/>
      <c r="U54" s="174"/>
      <c r="V54" s="48"/>
    </row>
    <row r="55" spans="1:22" ht="36" customHeight="1">
      <c r="A55" s="187"/>
      <c r="B55" s="33" t="s">
        <v>83</v>
      </c>
      <c r="C55" s="39"/>
      <c r="D55" s="33"/>
      <c r="E55" s="65"/>
      <c r="F55" s="33"/>
      <c r="G55" s="36"/>
      <c r="H55" s="37"/>
      <c r="I55" s="33"/>
      <c r="J55" s="38"/>
      <c r="K55" s="38"/>
      <c r="L55" s="38"/>
      <c r="M55" s="43"/>
      <c r="N55" s="43"/>
      <c r="O55" s="44"/>
      <c r="P55" s="43"/>
      <c r="Q55" s="43"/>
      <c r="R55" s="45"/>
      <c r="S55" s="46"/>
      <c r="T55" s="38"/>
      <c r="U55" s="178"/>
      <c r="V55" s="48"/>
    </row>
    <row r="56" spans="1:22" ht="36" customHeight="1">
      <c r="A56" s="182">
        <v>2018220459</v>
      </c>
      <c r="B56" s="33" t="s">
        <v>82</v>
      </c>
      <c r="C56" s="39"/>
      <c r="D56" s="33"/>
      <c r="E56" s="65"/>
      <c r="F56" s="33"/>
      <c r="G56" s="36"/>
      <c r="H56" s="37"/>
      <c r="I56" s="33"/>
      <c r="J56" s="38"/>
      <c r="K56" s="38"/>
      <c r="L56" s="38"/>
      <c r="M56" s="64"/>
      <c r="N56" s="43"/>
      <c r="O56" s="44"/>
      <c r="P56" s="64"/>
      <c r="Q56" s="43"/>
      <c r="R56" s="45"/>
      <c r="S56" s="46"/>
      <c r="T56" s="38"/>
      <c r="U56" s="173">
        <f>SUM(L56:L58,T56:T58)</f>
        <v>0</v>
      </c>
      <c r="V56" s="48"/>
    </row>
    <row r="57" spans="1:22" ht="36" customHeight="1">
      <c r="A57" s="183"/>
      <c r="B57" s="33" t="s">
        <v>82</v>
      </c>
      <c r="C57" s="39"/>
      <c r="D57" s="33"/>
      <c r="E57" s="65"/>
      <c r="F57" s="33"/>
      <c r="G57" s="36"/>
      <c r="H57" s="37"/>
      <c r="I57" s="33"/>
      <c r="J57" s="38"/>
      <c r="K57" s="38"/>
      <c r="L57" s="38"/>
      <c r="M57" s="53"/>
      <c r="N57" s="53"/>
      <c r="O57" s="54"/>
      <c r="P57" s="53"/>
      <c r="Q57" s="53"/>
      <c r="R57" s="56"/>
      <c r="S57" s="46"/>
      <c r="T57" s="38"/>
      <c r="U57" s="174"/>
      <c r="V57" s="48"/>
    </row>
    <row r="58" spans="1:22" ht="36" customHeight="1">
      <c r="A58" s="187"/>
      <c r="B58" s="33" t="s">
        <v>82</v>
      </c>
      <c r="C58" s="39"/>
      <c r="D58" s="33"/>
      <c r="E58" s="65"/>
      <c r="F58" s="33"/>
      <c r="G58" s="36"/>
      <c r="H58" s="37"/>
      <c r="I58" s="33"/>
      <c r="J58" s="38"/>
      <c r="K58" s="38"/>
      <c r="L58" s="38"/>
      <c r="M58" s="53"/>
      <c r="N58" s="53"/>
      <c r="O58" s="54"/>
      <c r="P58" s="55"/>
      <c r="Q58" s="53"/>
      <c r="R58" s="56"/>
      <c r="S58" s="46"/>
      <c r="T58" s="38"/>
      <c r="U58" s="178"/>
      <c r="V58" s="48"/>
    </row>
    <row r="59" spans="1:22" ht="36" customHeight="1">
      <c r="A59" s="182" t="s">
        <v>101</v>
      </c>
      <c r="B59" s="33" t="s">
        <v>86</v>
      </c>
      <c r="C59" s="39"/>
      <c r="D59" s="33"/>
      <c r="E59" s="65"/>
      <c r="F59" s="33"/>
      <c r="G59" s="36"/>
      <c r="H59" s="37"/>
      <c r="I59" s="33"/>
      <c r="J59" s="38"/>
      <c r="K59" s="38"/>
      <c r="L59" s="38"/>
      <c r="M59" s="64"/>
      <c r="N59" s="43"/>
      <c r="O59" s="44"/>
      <c r="P59" s="64"/>
      <c r="Q59" s="43"/>
      <c r="R59" s="45"/>
      <c r="S59" s="46"/>
      <c r="T59" s="38"/>
      <c r="U59" s="173">
        <f>SUM(L59:L61,T59:T61)</f>
        <v>0</v>
      </c>
      <c r="V59" s="48"/>
    </row>
    <row r="60" spans="1:22" ht="36" customHeight="1">
      <c r="A60" s="183"/>
      <c r="B60" s="33" t="s">
        <v>86</v>
      </c>
      <c r="C60" s="39"/>
      <c r="D60" s="33"/>
      <c r="E60" s="65"/>
      <c r="F60" s="33"/>
      <c r="G60" s="36"/>
      <c r="H60" s="37"/>
      <c r="I60" s="33"/>
      <c r="J60" s="38"/>
      <c r="K60" s="38"/>
      <c r="L60" s="38"/>
      <c r="M60" s="64"/>
      <c r="N60" s="43"/>
      <c r="O60" s="44"/>
      <c r="P60" s="64"/>
      <c r="Q60" s="43"/>
      <c r="R60" s="45"/>
      <c r="S60" s="46"/>
      <c r="T60" s="38"/>
      <c r="U60" s="174"/>
      <c r="V60" s="48"/>
    </row>
    <row r="61" spans="1:22" ht="36" customHeight="1">
      <c r="A61" s="187"/>
      <c r="B61" s="33" t="s">
        <v>86</v>
      </c>
      <c r="C61" s="39"/>
      <c r="D61" s="33"/>
      <c r="E61" s="65"/>
      <c r="F61" s="33"/>
      <c r="G61" s="36"/>
      <c r="H61" s="37"/>
      <c r="I61" s="33"/>
      <c r="J61" s="38"/>
      <c r="K61" s="38"/>
      <c r="L61" s="38"/>
      <c r="M61" s="43"/>
      <c r="N61" s="43"/>
      <c r="O61" s="44"/>
      <c r="P61" s="43"/>
      <c r="Q61" s="43"/>
      <c r="R61" s="45"/>
      <c r="S61" s="46"/>
      <c r="T61" s="38"/>
      <c r="U61" s="178"/>
      <c r="V61" s="48"/>
    </row>
    <row r="62" spans="1:22" ht="36" customHeight="1">
      <c r="A62" s="101">
        <v>2017220450</v>
      </c>
      <c r="B62" s="33" t="s">
        <v>85</v>
      </c>
      <c r="C62" s="49"/>
      <c r="D62" s="33"/>
      <c r="E62" s="65"/>
      <c r="F62" s="33"/>
      <c r="G62" s="36"/>
      <c r="H62" s="37"/>
      <c r="I62" s="33"/>
      <c r="J62" s="38"/>
      <c r="K62" s="38"/>
      <c r="L62" s="38"/>
      <c r="M62" s="43"/>
      <c r="N62" s="43"/>
      <c r="O62" s="44"/>
      <c r="P62" s="43"/>
      <c r="Q62" s="43"/>
      <c r="R62" s="45"/>
      <c r="S62" s="46"/>
      <c r="T62" s="38"/>
      <c r="U62" s="52">
        <f>SUM(L62:L62,T62:T62)</f>
        <v>0</v>
      </c>
      <c r="V62" s="48"/>
    </row>
    <row r="63" spans="1:22" ht="36" customHeight="1">
      <c r="A63" s="182" t="s">
        <v>102</v>
      </c>
      <c r="B63" s="33" t="s">
        <v>68</v>
      </c>
      <c r="C63" s="39"/>
      <c r="D63" s="33"/>
      <c r="E63" s="65"/>
      <c r="F63" s="33"/>
      <c r="G63" s="36"/>
      <c r="H63" s="37"/>
      <c r="I63" s="33"/>
      <c r="J63" s="38"/>
      <c r="K63" s="38"/>
      <c r="L63" s="38"/>
      <c r="M63" s="64"/>
      <c r="N63" s="43"/>
      <c r="O63" s="44"/>
      <c r="P63" s="64"/>
      <c r="Q63" s="43"/>
      <c r="R63" s="45"/>
      <c r="S63" s="46"/>
      <c r="T63" s="38"/>
      <c r="U63" s="173">
        <f>SUM(L63:L66,T63:T66)</f>
        <v>0</v>
      </c>
      <c r="V63" s="48"/>
    </row>
    <row r="64" spans="1:22" ht="36" customHeight="1">
      <c r="A64" s="183"/>
      <c r="B64" s="33" t="s">
        <v>68</v>
      </c>
      <c r="C64" s="39"/>
      <c r="D64" s="33"/>
      <c r="E64" s="65"/>
      <c r="F64" s="33"/>
      <c r="G64" s="36"/>
      <c r="H64" s="37"/>
      <c r="I64" s="33"/>
      <c r="J64" s="38"/>
      <c r="K64" s="38"/>
      <c r="L64" s="38"/>
      <c r="M64" s="64"/>
      <c r="N64" s="43"/>
      <c r="O64" s="44"/>
      <c r="P64" s="64"/>
      <c r="Q64" s="43"/>
      <c r="R64" s="45"/>
      <c r="S64" s="46"/>
      <c r="T64" s="38"/>
      <c r="U64" s="174"/>
      <c r="V64" s="48"/>
    </row>
    <row r="65" spans="1:22" ht="36" customHeight="1">
      <c r="A65" s="183"/>
      <c r="B65" s="33" t="s">
        <v>68</v>
      </c>
      <c r="C65" s="39"/>
      <c r="D65" s="33"/>
      <c r="E65" s="65"/>
      <c r="F65" s="33"/>
      <c r="G65" s="36"/>
      <c r="H65" s="37"/>
      <c r="I65" s="33"/>
      <c r="J65" s="38"/>
      <c r="K65" s="38"/>
      <c r="L65" s="38"/>
      <c r="M65" s="64"/>
      <c r="N65" s="43"/>
      <c r="O65" s="44"/>
      <c r="P65" s="64"/>
      <c r="Q65" s="43"/>
      <c r="R65" s="45"/>
      <c r="S65" s="46"/>
      <c r="T65" s="38"/>
      <c r="U65" s="174"/>
      <c r="V65" s="48"/>
    </row>
    <row r="66" spans="1:22" ht="36" customHeight="1">
      <c r="A66" s="187"/>
      <c r="B66" s="33" t="s">
        <v>68</v>
      </c>
      <c r="C66" s="39"/>
      <c r="D66" s="33"/>
      <c r="E66" s="65"/>
      <c r="F66" s="33"/>
      <c r="G66" s="36"/>
      <c r="H66" s="37"/>
      <c r="I66" s="33"/>
      <c r="J66" s="38"/>
      <c r="K66" s="38"/>
      <c r="L66" s="38"/>
      <c r="M66" s="43"/>
      <c r="N66" s="43"/>
      <c r="O66" s="44"/>
      <c r="P66" s="64"/>
      <c r="Q66" s="43"/>
      <c r="R66" s="45"/>
      <c r="S66" s="46"/>
      <c r="T66" s="38"/>
      <c r="U66" s="178"/>
      <c r="V66" s="48"/>
    </row>
    <row r="67" spans="1:22" ht="36" customHeight="1">
      <c r="A67" s="101">
        <v>2018220471</v>
      </c>
      <c r="B67" s="33" t="s">
        <v>97</v>
      </c>
      <c r="C67" s="96"/>
      <c r="D67" s="33"/>
      <c r="E67" s="65"/>
      <c r="F67" s="33"/>
      <c r="G67" s="33"/>
      <c r="H67" s="37"/>
      <c r="I67" s="33"/>
      <c r="J67" s="38"/>
      <c r="K67" s="38"/>
      <c r="L67" s="38"/>
      <c r="M67" s="43"/>
      <c r="N67" s="43"/>
      <c r="O67" s="44"/>
      <c r="P67" s="43"/>
      <c r="Q67" s="43"/>
      <c r="R67" s="45"/>
      <c r="S67" s="46"/>
      <c r="T67" s="38"/>
      <c r="U67" s="52">
        <f>SUM(L67:L67,T67:T67)</f>
        <v>0</v>
      </c>
      <c r="V67" s="48"/>
    </row>
    <row r="68" spans="1:22" ht="36" customHeight="1">
      <c r="A68" s="101">
        <v>2019220511</v>
      </c>
      <c r="B68" s="62" t="s">
        <v>104</v>
      </c>
      <c r="C68" s="96"/>
      <c r="D68" s="33"/>
      <c r="E68" s="65"/>
      <c r="F68" s="33"/>
      <c r="G68" s="36"/>
      <c r="H68" s="37"/>
      <c r="I68" s="33"/>
      <c r="J68" s="38"/>
      <c r="K68" s="38"/>
      <c r="L68" s="38"/>
      <c r="M68" s="64"/>
      <c r="N68" s="43"/>
      <c r="O68" s="44"/>
      <c r="P68" s="64"/>
      <c r="Q68" s="43"/>
      <c r="R68" s="45"/>
      <c r="S68" s="46"/>
      <c r="T68" s="38"/>
      <c r="U68" s="47">
        <f>SUM(L68:L68,T68:T68)</f>
        <v>0</v>
      </c>
      <c r="V68" s="48"/>
    </row>
    <row r="69" spans="1:22" ht="36" customHeight="1">
      <c r="A69" s="182">
        <v>2019220512</v>
      </c>
      <c r="B69" s="62" t="s">
        <v>105</v>
      </c>
      <c r="C69" s="39"/>
      <c r="D69" s="33"/>
      <c r="E69" s="65"/>
      <c r="F69" s="33"/>
      <c r="G69" s="36"/>
      <c r="H69" s="37"/>
      <c r="I69" s="33"/>
      <c r="J69" s="38"/>
      <c r="K69" s="38"/>
      <c r="L69" s="38"/>
      <c r="M69" s="64"/>
      <c r="N69" s="43"/>
      <c r="O69" s="44"/>
      <c r="P69" s="64"/>
      <c r="Q69" s="43"/>
      <c r="R69" s="45"/>
      <c r="S69" s="46"/>
      <c r="T69" s="38"/>
      <c r="U69" s="185">
        <f>SUM(L69:L72,T69:T72)</f>
        <v>0</v>
      </c>
      <c r="V69" s="48"/>
    </row>
    <row r="70" spans="1:22" ht="36" customHeight="1">
      <c r="A70" s="183"/>
      <c r="B70" s="62" t="s">
        <v>105</v>
      </c>
      <c r="C70" s="39"/>
      <c r="D70" s="33"/>
      <c r="E70" s="65"/>
      <c r="F70" s="33"/>
      <c r="G70" s="36"/>
      <c r="H70" s="37"/>
      <c r="I70" s="33"/>
      <c r="J70" s="38"/>
      <c r="K70" s="38"/>
      <c r="L70" s="38"/>
      <c r="M70" s="64"/>
      <c r="N70" s="43"/>
      <c r="O70" s="44"/>
      <c r="P70" s="64"/>
      <c r="Q70" s="43"/>
      <c r="R70" s="45"/>
      <c r="S70" s="46"/>
      <c r="T70" s="38"/>
      <c r="U70" s="185"/>
      <c r="V70" s="48"/>
    </row>
    <row r="71" spans="1:22" ht="36" customHeight="1">
      <c r="A71" s="183"/>
      <c r="B71" s="62" t="s">
        <v>105</v>
      </c>
      <c r="C71" s="34"/>
      <c r="D71" s="33"/>
      <c r="E71" s="42"/>
      <c r="F71" s="33"/>
      <c r="G71" s="36"/>
      <c r="H71" s="37"/>
      <c r="I71" s="33"/>
      <c r="J71" s="38"/>
      <c r="K71" s="38"/>
      <c r="L71" s="38"/>
      <c r="M71" s="64"/>
      <c r="N71" s="43"/>
      <c r="O71" s="44"/>
      <c r="P71" s="64"/>
      <c r="Q71" s="43"/>
      <c r="R71" s="45"/>
      <c r="S71" s="46"/>
      <c r="T71" s="38"/>
      <c r="U71" s="185"/>
      <c r="V71" s="48"/>
    </row>
    <row r="72" spans="1:22" ht="36" customHeight="1">
      <c r="A72" s="183"/>
      <c r="B72" s="62" t="s">
        <v>105</v>
      </c>
      <c r="C72" s="39"/>
      <c r="D72" s="33"/>
      <c r="E72" s="65"/>
      <c r="F72" s="33"/>
      <c r="G72" s="36"/>
      <c r="H72" s="37"/>
      <c r="I72" s="33"/>
      <c r="J72" s="38"/>
      <c r="K72" s="38"/>
      <c r="L72" s="38"/>
      <c r="M72" s="43"/>
      <c r="N72" s="43"/>
      <c r="O72" s="44"/>
      <c r="P72" s="43"/>
      <c r="Q72" s="43"/>
      <c r="R72" s="45"/>
      <c r="S72" s="46"/>
      <c r="T72" s="38"/>
      <c r="U72" s="185"/>
      <c r="V72" s="48"/>
    </row>
    <row r="73" spans="1:22" ht="36" customHeight="1">
      <c r="A73" s="186">
        <v>2019220513</v>
      </c>
      <c r="B73" s="62" t="s">
        <v>106</v>
      </c>
      <c r="C73" s="39"/>
      <c r="D73" s="33"/>
      <c r="E73" s="65"/>
      <c r="F73" s="33"/>
      <c r="G73" s="36"/>
      <c r="H73" s="37"/>
      <c r="I73" s="33"/>
      <c r="J73" s="38"/>
      <c r="K73" s="38"/>
      <c r="L73" s="38"/>
      <c r="M73" s="51"/>
      <c r="N73" s="43"/>
      <c r="O73" s="44"/>
      <c r="P73" s="51"/>
      <c r="Q73" s="43"/>
      <c r="R73" s="45"/>
      <c r="S73" s="46"/>
      <c r="T73" s="38"/>
      <c r="U73" s="185">
        <f>SUM(L73:L75,T73:T75)</f>
        <v>0</v>
      </c>
      <c r="V73" s="48"/>
    </row>
    <row r="74" spans="1:22" ht="36" customHeight="1">
      <c r="A74" s="186"/>
      <c r="B74" s="62" t="s">
        <v>106</v>
      </c>
      <c r="C74" s="39"/>
      <c r="D74" s="33"/>
      <c r="E74" s="65"/>
      <c r="F74" s="33"/>
      <c r="G74" s="36"/>
      <c r="H74" s="37"/>
      <c r="I74" s="33"/>
      <c r="J74" s="38"/>
      <c r="K74" s="38"/>
      <c r="L74" s="38"/>
      <c r="M74" s="64"/>
      <c r="N74" s="43"/>
      <c r="O74" s="44"/>
      <c r="P74" s="64"/>
      <c r="Q74" s="43"/>
      <c r="R74" s="45"/>
      <c r="S74" s="46"/>
      <c r="T74" s="38"/>
      <c r="U74" s="185"/>
      <c r="V74" s="48"/>
    </row>
    <row r="75" spans="1:22" ht="36" customHeight="1">
      <c r="A75" s="186"/>
      <c r="B75" s="62" t="s">
        <v>106</v>
      </c>
      <c r="C75" s="39"/>
      <c r="D75" s="33"/>
      <c r="E75" s="65"/>
      <c r="F75" s="33"/>
      <c r="G75" s="36"/>
      <c r="H75" s="37"/>
      <c r="I75" s="33"/>
      <c r="J75" s="38"/>
      <c r="K75" s="38"/>
      <c r="L75" s="38"/>
      <c r="M75" s="43"/>
      <c r="N75" s="43"/>
      <c r="O75" s="44"/>
      <c r="P75" s="43"/>
      <c r="Q75" s="43"/>
      <c r="R75" s="45"/>
      <c r="S75" s="46"/>
      <c r="T75" s="38"/>
      <c r="U75" s="185"/>
      <c r="V75" s="48"/>
    </row>
    <row r="76" spans="1:22" ht="36" customHeight="1">
      <c r="A76" s="186">
        <v>2019220510</v>
      </c>
      <c r="B76" s="62" t="s">
        <v>108</v>
      </c>
      <c r="C76" s="39"/>
      <c r="D76" s="33"/>
      <c r="E76" s="65"/>
      <c r="F76" s="33"/>
      <c r="G76" s="36"/>
      <c r="H76" s="37"/>
      <c r="I76" s="33"/>
      <c r="J76" s="38"/>
      <c r="K76" s="38"/>
      <c r="L76" s="38"/>
      <c r="M76" s="51"/>
      <c r="N76" s="43"/>
      <c r="O76" s="44"/>
      <c r="P76" s="51"/>
      <c r="Q76" s="43"/>
      <c r="R76" s="45"/>
      <c r="S76" s="46"/>
      <c r="T76" s="38"/>
      <c r="U76" s="185">
        <f>SUM(L76:L78,T76:T78)</f>
        <v>0</v>
      </c>
      <c r="V76" s="48"/>
    </row>
    <row r="77" spans="1:22" ht="36" customHeight="1">
      <c r="A77" s="182"/>
      <c r="B77" s="62" t="s">
        <v>108</v>
      </c>
      <c r="C77" s="66"/>
      <c r="D77" s="58"/>
      <c r="E77" s="67"/>
      <c r="F77" s="58"/>
      <c r="G77" s="68"/>
      <c r="H77" s="37"/>
      <c r="I77" s="58"/>
      <c r="J77" s="38"/>
      <c r="K77" s="38"/>
      <c r="L77" s="38"/>
      <c r="M77" s="69"/>
      <c r="N77" s="70"/>
      <c r="O77" s="71"/>
      <c r="P77" s="69"/>
      <c r="Q77" s="70"/>
      <c r="R77" s="72"/>
      <c r="S77" s="73"/>
      <c r="T77" s="61"/>
      <c r="U77" s="173"/>
      <c r="V77" s="48"/>
    </row>
    <row r="78" spans="1:22" ht="36" customHeight="1">
      <c r="A78" s="182"/>
      <c r="B78" s="74" t="s">
        <v>108</v>
      </c>
      <c r="C78" s="66"/>
      <c r="D78" s="58"/>
      <c r="E78" s="67"/>
      <c r="F78" s="58"/>
      <c r="G78" s="68"/>
      <c r="H78" s="37"/>
      <c r="I78" s="58"/>
      <c r="J78" s="38"/>
      <c r="K78" s="38"/>
      <c r="L78" s="38"/>
      <c r="M78" s="70"/>
      <c r="N78" s="70"/>
      <c r="O78" s="71"/>
      <c r="P78" s="70"/>
      <c r="Q78" s="70"/>
      <c r="R78" s="72"/>
      <c r="S78" s="73"/>
      <c r="T78" s="61"/>
      <c r="U78" s="173"/>
      <c r="V78" s="48"/>
    </row>
    <row r="79" spans="1:22" ht="36" customHeight="1">
      <c r="A79" s="184">
        <v>2020220553</v>
      </c>
      <c r="B79" s="33" t="s">
        <v>111</v>
      </c>
      <c r="C79" s="102"/>
      <c r="D79" s="33"/>
      <c r="E79" s="63"/>
      <c r="F79" s="33"/>
      <c r="G79" s="36"/>
      <c r="H79" s="37"/>
      <c r="I79" s="33"/>
      <c r="J79" s="38"/>
      <c r="K79" s="38"/>
      <c r="L79" s="38"/>
      <c r="M79" s="64"/>
      <c r="N79" s="43"/>
      <c r="O79" s="44"/>
      <c r="P79" s="64"/>
      <c r="Q79" s="43"/>
      <c r="R79" s="45"/>
      <c r="S79" s="46"/>
      <c r="T79" s="38"/>
      <c r="U79" s="185">
        <f>SUM(L79:L82,T79:T82)</f>
        <v>0</v>
      </c>
      <c r="V79" s="48"/>
    </row>
    <row r="80" spans="1:22" ht="36" customHeight="1">
      <c r="A80" s="184"/>
      <c r="B80" s="33" t="s">
        <v>111</v>
      </c>
      <c r="C80" s="102"/>
      <c r="D80" s="33"/>
      <c r="E80" s="63"/>
      <c r="F80" s="33"/>
      <c r="G80" s="36"/>
      <c r="H80" s="37"/>
      <c r="I80" s="33"/>
      <c r="J80" s="38"/>
      <c r="K80" s="38"/>
      <c r="L80" s="38"/>
      <c r="M80" s="64"/>
      <c r="N80" s="43"/>
      <c r="O80" s="44"/>
      <c r="P80" s="64"/>
      <c r="Q80" s="43"/>
      <c r="R80" s="45"/>
      <c r="S80" s="46"/>
      <c r="T80" s="38"/>
      <c r="U80" s="185"/>
      <c r="V80" s="48"/>
    </row>
    <row r="81" spans="1:22" ht="36" customHeight="1">
      <c r="A81" s="184"/>
      <c r="B81" s="33" t="s">
        <v>111</v>
      </c>
      <c r="C81" s="39"/>
      <c r="D81" s="33"/>
      <c r="E81" s="50"/>
      <c r="F81" s="33"/>
      <c r="G81" s="36"/>
      <c r="H81" s="99"/>
      <c r="I81" s="100"/>
      <c r="J81" s="38"/>
      <c r="K81" s="38"/>
      <c r="L81" s="38"/>
      <c r="M81" s="64"/>
      <c r="N81" s="43"/>
      <c r="O81" s="44"/>
      <c r="P81" s="64"/>
      <c r="Q81" s="43"/>
      <c r="R81" s="45"/>
      <c r="S81" s="46"/>
      <c r="T81" s="38"/>
      <c r="U81" s="185"/>
      <c r="V81" s="48"/>
    </row>
    <row r="82" spans="1:22" ht="36" customHeight="1">
      <c r="A82" s="184"/>
      <c r="B82" s="33" t="s">
        <v>111</v>
      </c>
      <c r="C82" s="102"/>
      <c r="D82" s="33"/>
      <c r="E82" s="63"/>
      <c r="F82" s="33"/>
      <c r="G82" s="36"/>
      <c r="H82" s="37"/>
      <c r="I82" s="33"/>
      <c r="J82" s="38"/>
      <c r="K82" s="38"/>
      <c r="L82" s="38"/>
      <c r="M82" s="64"/>
      <c r="N82" s="43"/>
      <c r="O82" s="44"/>
      <c r="P82" s="64"/>
      <c r="Q82" s="43"/>
      <c r="R82" s="45"/>
      <c r="S82" s="46"/>
      <c r="T82" s="38"/>
      <c r="U82" s="185"/>
      <c r="V82" s="48"/>
    </row>
    <row r="83" spans="1:24" s="137" customFormat="1" ht="14.25">
      <c r="A83" s="124" t="s">
        <v>134</v>
      </c>
      <c r="B83" s="141" t="s">
        <v>135</v>
      </c>
      <c r="C83" s="125"/>
      <c r="D83" s="126"/>
      <c r="E83" s="127"/>
      <c r="F83" s="127"/>
      <c r="G83" s="128"/>
      <c r="H83" s="129"/>
      <c r="I83" s="126"/>
      <c r="J83" s="130"/>
      <c r="K83" s="131"/>
      <c r="L83" s="130"/>
      <c r="M83" s="77"/>
      <c r="N83" s="77"/>
      <c r="O83" s="132"/>
      <c r="P83" s="133"/>
      <c r="Q83" s="77"/>
      <c r="R83" s="130"/>
      <c r="S83" s="134"/>
      <c r="T83" s="135"/>
      <c r="U83" s="136">
        <f>L83+T83</f>
        <v>0</v>
      </c>
      <c r="V83" s="138"/>
      <c r="W83" s="139"/>
      <c r="X83" s="139"/>
    </row>
  </sheetData>
  <sheetProtection/>
  <mergeCells count="49">
    <mergeCell ref="U20:U23"/>
    <mergeCell ref="A29:A32"/>
    <mergeCell ref="U29:U32"/>
    <mergeCell ref="A33:A35"/>
    <mergeCell ref="U33:U35"/>
    <mergeCell ref="A36:A42"/>
    <mergeCell ref="U36:U42"/>
    <mergeCell ref="U8:U9"/>
    <mergeCell ref="A69:A72"/>
    <mergeCell ref="U69:U72"/>
    <mergeCell ref="A73:A75"/>
    <mergeCell ref="U73:U75"/>
    <mergeCell ref="U12:U14"/>
    <mergeCell ref="A12:A14"/>
    <mergeCell ref="A20:A23"/>
    <mergeCell ref="A24:A25"/>
    <mergeCell ref="U24:U25"/>
    <mergeCell ref="A1:U1"/>
    <mergeCell ref="A2:B2"/>
    <mergeCell ref="C2:D2"/>
    <mergeCell ref="J2:K2"/>
    <mergeCell ref="L2:M2"/>
    <mergeCell ref="A3:U3"/>
    <mergeCell ref="A4:A5"/>
    <mergeCell ref="B4:B5"/>
    <mergeCell ref="C4:L4"/>
    <mergeCell ref="M4:T4"/>
    <mergeCell ref="U4:U5"/>
    <mergeCell ref="A79:A82"/>
    <mergeCell ref="U79:U82"/>
    <mergeCell ref="A76:A78"/>
    <mergeCell ref="U76:U78"/>
    <mergeCell ref="A8:A9"/>
    <mergeCell ref="A16:A18"/>
    <mergeCell ref="U16:U18"/>
    <mergeCell ref="A56:A58"/>
    <mergeCell ref="U56:U58"/>
    <mergeCell ref="A26:A28"/>
    <mergeCell ref="U26:U28"/>
    <mergeCell ref="A43:A44"/>
    <mergeCell ref="U43:U44"/>
    <mergeCell ref="A45:A50"/>
    <mergeCell ref="U45:U50"/>
    <mergeCell ref="A51:A55"/>
    <mergeCell ref="U51:U55"/>
    <mergeCell ref="A59:A61"/>
    <mergeCell ref="U59:U61"/>
    <mergeCell ref="A63:A66"/>
    <mergeCell ref="U63:U66"/>
  </mergeCells>
  <printOptions/>
  <pageMargins left="1.22" right="0.26" top="0.71" bottom="0.2" header="0.12" footer="0.04"/>
  <pageSetup fitToHeight="0" fitToWidth="1" horizontalDpi="600" verticalDpi="600" orientation="portrait" paperSize="9" scale="56" r:id="rId3"/>
  <headerFooter>
    <oddFooter>&amp;R&amp;P/&amp;N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R7" sqref="R7"/>
    </sheetView>
  </sheetViews>
  <sheetFormatPr defaultColWidth="9.00390625" defaultRowHeight="14.25"/>
  <cols>
    <col min="1" max="1" width="10.25390625" style="20" customWidth="1"/>
    <col min="2" max="2" width="11.00390625" style="1" customWidth="1"/>
    <col min="3" max="3" width="10.25390625" style="1" customWidth="1"/>
    <col min="4" max="4" width="9.125" style="1" customWidth="1"/>
    <col min="5" max="5" width="9.00390625" style="1" customWidth="1"/>
    <col min="6" max="6" width="9.75390625" style="1" customWidth="1"/>
    <col min="7" max="7" width="9.50390625" style="1" customWidth="1"/>
    <col min="8" max="8" width="9.875" style="1" customWidth="1"/>
    <col min="9" max="10" width="5.875" style="21" customWidth="1"/>
    <col min="11" max="11" width="5.875" style="1" customWidth="1"/>
    <col min="12" max="12" width="5.75390625" style="1" customWidth="1"/>
    <col min="13" max="13" width="6.00390625" style="1" customWidth="1"/>
    <col min="14" max="14" width="5.875" style="1" customWidth="1"/>
    <col min="15" max="15" width="9.50390625" style="2" customWidth="1"/>
    <col min="16" max="16" width="6.375" style="1" customWidth="1"/>
    <col min="17" max="17" width="9.00390625" style="22" customWidth="1"/>
    <col min="18" max="16384" width="9.00390625" style="1" customWidth="1"/>
  </cols>
  <sheetData>
    <row r="1" spans="1:17" ht="31.5" customHeight="1">
      <c r="A1" s="159" t="s">
        <v>200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Q1" s="1"/>
    </row>
    <row r="2" spans="1:16" ht="14.25">
      <c r="A2" s="168" t="s">
        <v>31</v>
      </c>
      <c r="B2" s="168"/>
      <c r="C2" s="169" t="s">
        <v>32</v>
      </c>
      <c r="D2" s="169"/>
      <c r="E2" s="3"/>
      <c r="F2" s="3"/>
      <c r="G2" s="8" t="s">
        <v>33</v>
      </c>
      <c r="H2" s="171" t="s">
        <v>110</v>
      </c>
      <c r="I2" s="171"/>
      <c r="J2" s="5"/>
      <c r="K2" s="9"/>
      <c r="L2" s="7">
        <v>12</v>
      </c>
      <c r="M2" s="10" t="s">
        <v>34</v>
      </c>
      <c r="N2" s="11">
        <v>23</v>
      </c>
      <c r="O2" s="12" t="s">
        <v>35</v>
      </c>
      <c r="P2" s="9"/>
    </row>
    <row r="3" spans="1:16" ht="18" customHeight="1">
      <c r="A3" s="162" t="s">
        <v>56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3"/>
    </row>
    <row r="4" spans="1:15" ht="20.25" customHeight="1">
      <c r="A4" s="166" t="s">
        <v>1</v>
      </c>
      <c r="B4" s="158" t="s">
        <v>2</v>
      </c>
      <c r="C4" s="158" t="s">
        <v>57</v>
      </c>
      <c r="D4" s="158"/>
      <c r="E4" s="158"/>
      <c r="F4" s="158"/>
      <c r="G4" s="158"/>
      <c r="H4" s="158"/>
      <c r="I4" s="158" t="s">
        <v>58</v>
      </c>
      <c r="J4" s="158"/>
      <c r="K4" s="158"/>
      <c r="L4" s="158"/>
      <c r="M4" s="158"/>
      <c r="N4" s="158"/>
      <c r="O4" s="158"/>
    </row>
    <row r="5" spans="1:15" ht="25.5" customHeight="1">
      <c r="A5" s="166"/>
      <c r="B5" s="158"/>
      <c r="C5" s="4" t="s">
        <v>59</v>
      </c>
      <c r="D5" s="4" t="s">
        <v>60</v>
      </c>
      <c r="E5" s="4" t="s">
        <v>61</v>
      </c>
      <c r="F5" s="4" t="s">
        <v>62</v>
      </c>
      <c r="G5" s="14" t="s">
        <v>63</v>
      </c>
      <c r="H5" s="14" t="s">
        <v>64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15" t="s">
        <v>6</v>
      </c>
    </row>
    <row r="6" spans="1:17" ht="25.5" customHeight="1">
      <c r="A6" s="40">
        <v>1982220306</v>
      </c>
      <c r="B6" s="78" t="s">
        <v>9</v>
      </c>
      <c r="C6" s="82"/>
      <c r="D6" s="79"/>
      <c r="E6" s="78"/>
      <c r="F6" s="86"/>
      <c r="G6" s="36"/>
      <c r="H6" s="37"/>
      <c r="I6" s="43"/>
      <c r="J6" s="79"/>
      <c r="K6" s="43"/>
      <c r="L6" s="44"/>
      <c r="M6" s="111"/>
      <c r="N6" s="43"/>
      <c r="O6" s="38">
        <f>SUM(I6:N6)</f>
        <v>0</v>
      </c>
      <c r="Q6" s="23"/>
    </row>
    <row r="7" spans="1:17" ht="25.5" customHeight="1">
      <c r="A7" s="40">
        <v>2006030018</v>
      </c>
      <c r="B7" s="84" t="s">
        <v>67</v>
      </c>
      <c r="C7" s="82"/>
      <c r="D7" s="79"/>
      <c r="E7" s="78"/>
      <c r="F7" s="79"/>
      <c r="G7" s="112"/>
      <c r="H7" s="37"/>
      <c r="I7" s="43"/>
      <c r="J7" s="79"/>
      <c r="K7" s="43"/>
      <c r="L7" s="44"/>
      <c r="M7" s="111"/>
      <c r="N7" s="43"/>
      <c r="O7" s="38">
        <f aca="true" t="shared" si="0" ref="O7:O32">SUM(I7:N7)</f>
        <v>0</v>
      </c>
      <c r="Q7" s="90"/>
    </row>
    <row r="8" spans="1:17" ht="25.5" customHeight="1">
      <c r="A8" s="40">
        <v>2015220319</v>
      </c>
      <c r="B8" s="78" t="s">
        <v>10</v>
      </c>
      <c r="C8" s="82"/>
      <c r="D8" s="79"/>
      <c r="E8" s="78"/>
      <c r="F8" s="81"/>
      <c r="G8" s="112"/>
      <c r="H8" s="37"/>
      <c r="I8" s="43"/>
      <c r="J8" s="79"/>
      <c r="K8" s="43"/>
      <c r="L8" s="43"/>
      <c r="M8" s="111"/>
      <c r="N8" s="43"/>
      <c r="O8" s="38">
        <f t="shared" si="0"/>
        <v>0</v>
      </c>
      <c r="Q8" s="90"/>
    </row>
    <row r="9" spans="1:17" ht="25.5" customHeight="1">
      <c r="A9" s="40">
        <v>2015220317</v>
      </c>
      <c r="B9" s="78" t="s">
        <v>11</v>
      </c>
      <c r="C9" s="82"/>
      <c r="D9" s="79"/>
      <c r="E9" s="78"/>
      <c r="F9" s="81"/>
      <c r="G9" s="36"/>
      <c r="H9" s="37"/>
      <c r="I9" s="43"/>
      <c r="J9" s="79"/>
      <c r="K9" s="43"/>
      <c r="L9" s="43"/>
      <c r="M9" s="111"/>
      <c r="N9" s="45"/>
      <c r="O9" s="38">
        <f t="shared" si="0"/>
        <v>0</v>
      </c>
      <c r="Q9" s="90"/>
    </row>
    <row r="10" spans="1:17" ht="25.5" customHeight="1">
      <c r="A10" s="40">
        <v>2016220454</v>
      </c>
      <c r="B10" s="78" t="s">
        <v>12</v>
      </c>
      <c r="C10" s="82"/>
      <c r="D10" s="79"/>
      <c r="E10" s="78"/>
      <c r="F10" s="79"/>
      <c r="G10" s="113"/>
      <c r="H10" s="37"/>
      <c r="I10" s="43"/>
      <c r="J10" s="79"/>
      <c r="K10" s="43"/>
      <c r="L10" s="44"/>
      <c r="M10" s="111"/>
      <c r="N10" s="43"/>
      <c r="O10" s="38">
        <f t="shared" si="0"/>
        <v>0</v>
      </c>
      <c r="Q10" s="90"/>
    </row>
    <row r="11" spans="1:17" ht="25.5" customHeight="1">
      <c r="A11" s="40">
        <v>2014220310</v>
      </c>
      <c r="B11" s="78" t="s">
        <v>13</v>
      </c>
      <c r="C11" s="82"/>
      <c r="D11" s="79"/>
      <c r="E11" s="85"/>
      <c r="F11" s="86"/>
      <c r="G11" s="112"/>
      <c r="H11" s="37"/>
      <c r="I11" s="43"/>
      <c r="J11" s="79"/>
      <c r="K11" s="43"/>
      <c r="L11" s="43"/>
      <c r="M11" s="111"/>
      <c r="N11" s="45"/>
      <c r="O11" s="38">
        <f t="shared" si="0"/>
        <v>0</v>
      </c>
      <c r="Q11" s="91"/>
    </row>
    <row r="12" spans="1:17" ht="25.5" customHeight="1">
      <c r="A12" s="40">
        <v>1997220312</v>
      </c>
      <c r="B12" s="78" t="s">
        <v>14</v>
      </c>
      <c r="C12" s="82"/>
      <c r="D12" s="79"/>
      <c r="E12" s="78"/>
      <c r="F12" s="81"/>
      <c r="G12" s="112"/>
      <c r="H12" s="37"/>
      <c r="I12" s="43"/>
      <c r="J12" s="79"/>
      <c r="K12" s="43"/>
      <c r="L12" s="43"/>
      <c r="M12" s="111"/>
      <c r="N12" s="77"/>
      <c r="O12" s="38">
        <f t="shared" si="0"/>
        <v>0</v>
      </c>
      <c r="Q12" s="91"/>
    </row>
    <row r="13" spans="1:17" ht="25.5" customHeight="1">
      <c r="A13" s="40">
        <v>2014220313</v>
      </c>
      <c r="B13" s="78" t="s">
        <v>15</v>
      </c>
      <c r="C13" s="82"/>
      <c r="D13" s="79"/>
      <c r="E13" s="85"/>
      <c r="F13" s="86"/>
      <c r="G13" s="113"/>
      <c r="H13" s="37"/>
      <c r="I13" s="43"/>
      <c r="J13" s="79"/>
      <c r="K13" s="43"/>
      <c r="L13" s="43"/>
      <c r="M13" s="111"/>
      <c r="N13" s="43"/>
      <c r="O13" s="38">
        <f t="shared" si="0"/>
        <v>0</v>
      </c>
      <c r="Q13" s="91"/>
    </row>
    <row r="14" spans="1:17" ht="25.5" customHeight="1">
      <c r="A14" s="40">
        <v>2015220316</v>
      </c>
      <c r="B14" s="78" t="s">
        <v>16</v>
      </c>
      <c r="C14" s="82"/>
      <c r="D14" s="79"/>
      <c r="E14" s="78"/>
      <c r="F14" s="86"/>
      <c r="G14" s="36"/>
      <c r="H14" s="37"/>
      <c r="I14" s="43"/>
      <c r="J14" s="79"/>
      <c r="K14" s="43"/>
      <c r="L14" s="43"/>
      <c r="M14" s="111"/>
      <c r="N14" s="43"/>
      <c r="O14" s="38">
        <f t="shared" si="0"/>
        <v>0</v>
      </c>
      <c r="Q14" s="92"/>
    </row>
    <row r="15" spans="1:17" ht="25.5" customHeight="1">
      <c r="A15" s="40">
        <v>2015220314</v>
      </c>
      <c r="B15" s="78" t="s">
        <v>17</v>
      </c>
      <c r="C15" s="82"/>
      <c r="D15" s="79"/>
      <c r="E15" s="85"/>
      <c r="F15" s="86"/>
      <c r="G15" s="113"/>
      <c r="H15" s="37"/>
      <c r="I15" s="43"/>
      <c r="J15" s="79"/>
      <c r="K15" s="43"/>
      <c r="L15" s="43"/>
      <c r="M15" s="111"/>
      <c r="N15" s="43"/>
      <c r="O15" s="38">
        <f t="shared" si="0"/>
        <v>0</v>
      </c>
      <c r="Q15" s="1"/>
    </row>
    <row r="16" spans="1:17" ht="25.5" customHeight="1">
      <c r="A16" s="40">
        <v>2015220318</v>
      </c>
      <c r="B16" s="78" t="s">
        <v>18</v>
      </c>
      <c r="C16" s="82"/>
      <c r="D16" s="79"/>
      <c r="E16" s="85"/>
      <c r="F16" s="114"/>
      <c r="G16" s="113"/>
      <c r="H16" s="37"/>
      <c r="I16" s="43"/>
      <c r="J16" s="79"/>
      <c r="K16" s="43"/>
      <c r="L16" s="43"/>
      <c r="M16" s="111"/>
      <c r="N16" s="43"/>
      <c r="O16" s="38">
        <f t="shared" si="0"/>
        <v>0</v>
      </c>
      <c r="Q16" s="92"/>
    </row>
    <row r="17" spans="1:17" ht="25.5" customHeight="1">
      <c r="A17" s="40">
        <v>2015220315</v>
      </c>
      <c r="B17" s="78" t="s">
        <v>19</v>
      </c>
      <c r="C17" s="82"/>
      <c r="D17" s="79"/>
      <c r="E17" s="85"/>
      <c r="F17" s="86"/>
      <c r="G17" s="113"/>
      <c r="H17" s="37"/>
      <c r="I17" s="43"/>
      <c r="J17" s="79"/>
      <c r="K17" s="43"/>
      <c r="L17" s="43"/>
      <c r="M17" s="111"/>
      <c r="N17" s="43"/>
      <c r="O17" s="38">
        <f t="shared" si="0"/>
        <v>0</v>
      </c>
      <c r="Q17" s="91"/>
    </row>
    <row r="18" spans="1:17" ht="25.5" customHeight="1">
      <c r="A18" s="40">
        <v>2016220445</v>
      </c>
      <c r="B18" s="44" t="s">
        <v>20</v>
      </c>
      <c r="C18" s="79"/>
      <c r="D18" s="79"/>
      <c r="E18" s="85"/>
      <c r="F18" s="86"/>
      <c r="G18" s="36"/>
      <c r="H18" s="37"/>
      <c r="I18" s="43"/>
      <c r="J18" s="79"/>
      <c r="K18" s="43"/>
      <c r="L18" s="43"/>
      <c r="M18" s="111"/>
      <c r="N18" s="43"/>
      <c r="O18" s="38">
        <f t="shared" si="0"/>
        <v>0</v>
      </c>
      <c r="Q18" s="91"/>
    </row>
    <row r="19" spans="1:17" ht="25.5" customHeight="1">
      <c r="A19" s="40">
        <v>2016220444</v>
      </c>
      <c r="B19" s="79" t="s">
        <v>21</v>
      </c>
      <c r="C19" s="79"/>
      <c r="D19" s="79"/>
      <c r="E19" s="85"/>
      <c r="F19" s="86"/>
      <c r="G19" s="113"/>
      <c r="H19" s="37"/>
      <c r="I19" s="43"/>
      <c r="J19" s="79"/>
      <c r="K19" s="43"/>
      <c r="L19" s="43"/>
      <c r="M19" s="111"/>
      <c r="N19" s="43"/>
      <c r="O19" s="38">
        <f t="shared" si="0"/>
        <v>0</v>
      </c>
      <c r="Q19" s="91"/>
    </row>
    <row r="20" spans="1:17" ht="25.5" customHeight="1">
      <c r="A20" s="40">
        <v>2016220442</v>
      </c>
      <c r="B20" s="79" t="s">
        <v>22</v>
      </c>
      <c r="C20" s="79"/>
      <c r="D20" s="79"/>
      <c r="E20" s="85"/>
      <c r="F20" s="86"/>
      <c r="G20" s="36"/>
      <c r="H20" s="37"/>
      <c r="I20" s="43"/>
      <c r="J20" s="79"/>
      <c r="K20" s="43"/>
      <c r="L20" s="43"/>
      <c r="M20" s="111"/>
      <c r="N20" s="43"/>
      <c r="O20" s="38">
        <f t="shared" si="0"/>
        <v>0</v>
      </c>
      <c r="Q20" s="91"/>
    </row>
    <row r="21" spans="1:17" ht="25.5" customHeight="1">
      <c r="A21" s="40">
        <v>2016220443</v>
      </c>
      <c r="B21" s="79" t="s">
        <v>23</v>
      </c>
      <c r="C21" s="79"/>
      <c r="D21" s="79"/>
      <c r="E21" s="85"/>
      <c r="F21" s="86"/>
      <c r="G21" s="114"/>
      <c r="H21" s="37"/>
      <c r="I21" s="43"/>
      <c r="J21" s="79"/>
      <c r="K21" s="43"/>
      <c r="L21" s="43"/>
      <c r="M21" s="111"/>
      <c r="N21" s="43"/>
      <c r="O21" s="38">
        <f t="shared" si="0"/>
        <v>0</v>
      </c>
      <c r="Q21" s="91"/>
    </row>
    <row r="22" spans="1:17" ht="25.5" customHeight="1">
      <c r="A22" s="40">
        <v>2017220467</v>
      </c>
      <c r="B22" s="76" t="s">
        <v>24</v>
      </c>
      <c r="C22" s="76"/>
      <c r="D22" s="76"/>
      <c r="E22" s="85"/>
      <c r="F22" s="86"/>
      <c r="G22" s="114"/>
      <c r="H22" s="115"/>
      <c r="I22" s="43"/>
      <c r="J22" s="79"/>
      <c r="K22" s="43"/>
      <c r="L22" s="43"/>
      <c r="M22" s="111"/>
      <c r="N22" s="43"/>
      <c r="O22" s="38">
        <f t="shared" si="0"/>
        <v>0</v>
      </c>
      <c r="Q22" s="91"/>
    </row>
    <row r="23" spans="1:17" ht="25.5" customHeight="1">
      <c r="A23" s="40">
        <v>2018220458</v>
      </c>
      <c r="B23" s="78" t="s">
        <v>25</v>
      </c>
      <c r="C23" s="76"/>
      <c r="D23" s="76"/>
      <c r="E23" s="85"/>
      <c r="F23" s="86"/>
      <c r="G23" s="114"/>
      <c r="H23" s="76"/>
      <c r="I23" s="43"/>
      <c r="J23" s="79"/>
      <c r="K23" s="43"/>
      <c r="L23" s="43"/>
      <c r="M23" s="111"/>
      <c r="N23" s="43"/>
      <c r="O23" s="38">
        <f t="shared" si="0"/>
        <v>0</v>
      </c>
      <c r="Q23" s="93"/>
    </row>
    <row r="24" spans="1:17" ht="25.5" customHeight="1">
      <c r="A24" s="40">
        <v>2018220459</v>
      </c>
      <c r="B24" s="89" t="s">
        <v>26</v>
      </c>
      <c r="C24" s="76"/>
      <c r="D24" s="76"/>
      <c r="E24" s="85"/>
      <c r="F24" s="86"/>
      <c r="G24" s="114"/>
      <c r="H24" s="76"/>
      <c r="I24" s="43"/>
      <c r="J24" s="79"/>
      <c r="K24" s="43"/>
      <c r="L24" s="43"/>
      <c r="M24" s="111"/>
      <c r="N24" s="43"/>
      <c r="O24" s="38">
        <f t="shared" si="0"/>
        <v>0</v>
      </c>
      <c r="Q24" s="93"/>
    </row>
    <row r="25" spans="1:17" ht="25.5" customHeight="1">
      <c r="A25" s="40">
        <v>2016220447</v>
      </c>
      <c r="B25" s="79" t="s">
        <v>86</v>
      </c>
      <c r="C25" s="79"/>
      <c r="D25" s="79"/>
      <c r="E25" s="85"/>
      <c r="F25" s="86"/>
      <c r="G25" s="113"/>
      <c r="H25" s="37"/>
      <c r="I25" s="43"/>
      <c r="J25" s="79"/>
      <c r="K25" s="43"/>
      <c r="L25" s="43"/>
      <c r="M25" s="111"/>
      <c r="N25" s="43"/>
      <c r="O25" s="38">
        <f>SUM(I25:N25)</f>
        <v>0</v>
      </c>
      <c r="Q25" s="1"/>
    </row>
    <row r="26" spans="1:17" ht="25.5" customHeight="1">
      <c r="A26" s="40">
        <v>2017220450</v>
      </c>
      <c r="B26" s="79" t="s">
        <v>28</v>
      </c>
      <c r="C26" s="79"/>
      <c r="D26" s="79"/>
      <c r="E26" s="88"/>
      <c r="F26" s="79"/>
      <c r="G26" s="113"/>
      <c r="H26" s="37"/>
      <c r="I26" s="43"/>
      <c r="J26" s="79"/>
      <c r="K26" s="43"/>
      <c r="L26" s="43"/>
      <c r="M26" s="111"/>
      <c r="N26" s="43"/>
      <c r="O26" s="38">
        <f t="shared" si="0"/>
        <v>0</v>
      </c>
      <c r="Q26" s="91"/>
    </row>
    <row r="27" spans="1:17" ht="25.5" customHeight="1">
      <c r="A27" s="40">
        <v>2018220481</v>
      </c>
      <c r="B27" s="79" t="s">
        <v>68</v>
      </c>
      <c r="C27" s="79"/>
      <c r="D27" s="79"/>
      <c r="E27" s="85"/>
      <c r="F27" s="86"/>
      <c r="G27" s="113"/>
      <c r="H27" s="37"/>
      <c r="I27" s="43"/>
      <c r="J27" s="79"/>
      <c r="K27" s="43"/>
      <c r="L27" s="43"/>
      <c r="M27" s="111"/>
      <c r="N27" s="43"/>
      <c r="O27" s="38">
        <f t="shared" si="0"/>
        <v>0</v>
      </c>
      <c r="Q27" s="91"/>
    </row>
    <row r="28" spans="1:17" ht="25.5" customHeight="1">
      <c r="A28" s="40">
        <v>2018220471</v>
      </c>
      <c r="B28" s="79" t="s">
        <v>29</v>
      </c>
      <c r="C28" s="116"/>
      <c r="D28" s="116"/>
      <c r="E28" s="117"/>
      <c r="F28" s="116"/>
      <c r="G28" s="118"/>
      <c r="H28" s="60"/>
      <c r="I28" s="43"/>
      <c r="J28" s="79"/>
      <c r="K28" s="70"/>
      <c r="L28" s="70"/>
      <c r="M28" s="111"/>
      <c r="N28" s="70"/>
      <c r="O28" s="61">
        <f t="shared" si="0"/>
        <v>0</v>
      </c>
      <c r="Q28" s="91"/>
    </row>
    <row r="29" spans="1:17" ht="25.5" customHeight="1">
      <c r="A29" s="40">
        <v>2019220511</v>
      </c>
      <c r="B29" s="40" t="s">
        <v>103</v>
      </c>
      <c r="C29" s="37"/>
      <c r="D29" s="37"/>
      <c r="E29" s="119"/>
      <c r="F29" s="83"/>
      <c r="G29" s="112"/>
      <c r="H29" s="37"/>
      <c r="I29" s="43"/>
      <c r="J29" s="79"/>
      <c r="K29" s="37"/>
      <c r="L29" s="37"/>
      <c r="M29" s="111"/>
      <c r="N29" s="37"/>
      <c r="O29" s="61">
        <f t="shared" si="0"/>
        <v>0</v>
      </c>
      <c r="Q29" s="90"/>
    </row>
    <row r="30" spans="1:17" ht="25.5" customHeight="1">
      <c r="A30" s="40">
        <v>2019220512</v>
      </c>
      <c r="B30" s="40" t="s">
        <v>105</v>
      </c>
      <c r="C30" s="37"/>
      <c r="D30" s="37"/>
      <c r="E30" s="85"/>
      <c r="F30" s="83"/>
      <c r="G30" s="112"/>
      <c r="H30" s="37"/>
      <c r="I30" s="43"/>
      <c r="J30" s="79"/>
      <c r="K30" s="37"/>
      <c r="L30" s="37"/>
      <c r="M30" s="111"/>
      <c r="N30" s="37"/>
      <c r="O30" s="61">
        <f t="shared" si="0"/>
        <v>0</v>
      </c>
      <c r="Q30" s="23"/>
    </row>
    <row r="31" spans="1:17" ht="25.5" customHeight="1">
      <c r="A31" s="40">
        <v>2019220513</v>
      </c>
      <c r="B31" s="40" t="s">
        <v>106</v>
      </c>
      <c r="C31" s="37"/>
      <c r="D31" s="37"/>
      <c r="E31" s="85"/>
      <c r="F31" s="83"/>
      <c r="G31" s="120"/>
      <c r="H31" s="37"/>
      <c r="I31" s="43"/>
      <c r="J31" s="79"/>
      <c r="K31" s="37"/>
      <c r="L31" s="37"/>
      <c r="M31" s="111"/>
      <c r="N31" s="37"/>
      <c r="O31" s="61">
        <f t="shared" si="0"/>
        <v>0</v>
      </c>
      <c r="Q31" s="24"/>
    </row>
    <row r="32" spans="1:17" ht="25.5" customHeight="1">
      <c r="A32" s="40">
        <v>2019220510</v>
      </c>
      <c r="B32" s="40" t="s">
        <v>107</v>
      </c>
      <c r="C32" s="37"/>
      <c r="D32" s="37"/>
      <c r="E32" s="85"/>
      <c r="F32" s="83"/>
      <c r="G32" s="112"/>
      <c r="H32" s="37"/>
      <c r="I32" s="43"/>
      <c r="J32" s="79"/>
      <c r="K32" s="37"/>
      <c r="L32" s="37"/>
      <c r="M32" s="111"/>
      <c r="N32" s="37"/>
      <c r="O32" s="38">
        <f t="shared" si="0"/>
        <v>0</v>
      </c>
      <c r="Q32" s="24"/>
    </row>
    <row r="33" spans="1:17" ht="25.5" customHeight="1">
      <c r="A33" s="40">
        <v>2020220553</v>
      </c>
      <c r="B33" s="78" t="s">
        <v>112</v>
      </c>
      <c r="C33" s="82"/>
      <c r="D33" s="79"/>
      <c r="E33" s="88"/>
      <c r="F33" s="114"/>
      <c r="G33" s="112"/>
      <c r="H33" s="37"/>
      <c r="I33" s="43"/>
      <c r="J33" s="79"/>
      <c r="K33" s="43"/>
      <c r="L33" s="43"/>
      <c r="M33" s="111"/>
      <c r="N33" s="45"/>
      <c r="O33" s="38">
        <f>SUM(I33:N33)</f>
        <v>0</v>
      </c>
      <c r="Q33" s="90"/>
    </row>
    <row r="34" spans="1:17" ht="24.75" customHeight="1">
      <c r="A34" s="140" t="s">
        <v>136</v>
      </c>
      <c r="B34" s="141" t="s">
        <v>137</v>
      </c>
      <c r="C34" s="141"/>
      <c r="D34" s="141"/>
      <c r="E34" s="79"/>
      <c r="F34" s="79"/>
      <c r="G34" s="36"/>
      <c r="H34" s="37"/>
      <c r="I34" s="43"/>
      <c r="J34" s="43"/>
      <c r="K34" s="43"/>
      <c r="L34" s="43"/>
      <c r="M34" s="43"/>
      <c r="N34" s="45"/>
      <c r="O34" s="38">
        <f>SUM(I34:N34)</f>
        <v>0</v>
      </c>
      <c r="Q34" s="142"/>
    </row>
    <row r="35" spans="1:15" ht="14.25">
      <c r="A35" s="16"/>
      <c r="B35" s="17"/>
      <c r="C35" s="17"/>
      <c r="D35" s="17"/>
      <c r="E35" s="17"/>
      <c r="F35" s="17"/>
      <c r="G35" s="17"/>
      <c r="H35" s="17"/>
      <c r="I35" s="18"/>
      <c r="J35" s="18"/>
      <c r="K35" s="17"/>
      <c r="L35" s="17"/>
      <c r="M35" s="17"/>
      <c r="N35" s="17"/>
      <c r="O35" s="19"/>
    </row>
    <row r="36" spans="1:15" ht="14.25">
      <c r="A36" s="16"/>
      <c r="B36" s="17"/>
      <c r="C36" s="17"/>
      <c r="D36" s="17"/>
      <c r="E36" s="17"/>
      <c r="F36" s="17"/>
      <c r="G36" s="17"/>
      <c r="H36" s="17"/>
      <c r="I36" s="18"/>
      <c r="J36" s="18"/>
      <c r="K36" s="17"/>
      <c r="L36" s="17"/>
      <c r="M36" s="17"/>
      <c r="N36" s="17"/>
      <c r="O36" s="19"/>
    </row>
    <row r="37" spans="1:15" ht="14.25">
      <c r="A37" s="16"/>
      <c r="B37" s="17"/>
      <c r="C37" s="17"/>
      <c r="D37" s="17"/>
      <c r="E37" s="17"/>
      <c r="F37" s="17"/>
      <c r="G37" s="17"/>
      <c r="H37" s="17"/>
      <c r="I37" s="18"/>
      <c r="J37" s="18"/>
      <c r="K37" s="17"/>
      <c r="L37" s="17"/>
      <c r="M37" s="17"/>
      <c r="N37" s="17"/>
      <c r="O37" s="19"/>
    </row>
    <row r="38" spans="1:15" ht="14.25">
      <c r="A38" s="16"/>
      <c r="B38" s="17"/>
      <c r="C38" s="17"/>
      <c r="D38" s="17"/>
      <c r="E38" s="17"/>
      <c r="F38" s="17"/>
      <c r="G38" s="17"/>
      <c r="H38" s="17"/>
      <c r="I38" s="18"/>
      <c r="J38" s="18"/>
      <c r="K38" s="17"/>
      <c r="L38" s="17"/>
      <c r="M38" s="17"/>
      <c r="N38" s="17"/>
      <c r="O38" s="19"/>
    </row>
    <row r="39" spans="1:15" ht="14.25">
      <c r="A39" s="16"/>
      <c r="B39" s="17"/>
      <c r="C39" s="17"/>
      <c r="D39" s="17"/>
      <c r="E39" s="17"/>
      <c r="F39" s="17"/>
      <c r="G39" s="17"/>
      <c r="H39" s="17"/>
      <c r="I39" s="18"/>
      <c r="J39" s="18"/>
      <c r="K39" s="17"/>
      <c r="L39" s="17"/>
      <c r="M39" s="17"/>
      <c r="N39" s="17"/>
      <c r="O39" s="19"/>
    </row>
    <row r="40" spans="1:15" ht="14.25">
      <c r="A40" s="16"/>
      <c r="B40" s="17"/>
      <c r="C40" s="17"/>
      <c r="D40" s="17"/>
      <c r="E40" s="17"/>
      <c r="F40" s="17"/>
      <c r="G40" s="17"/>
      <c r="H40" s="17"/>
      <c r="I40" s="18"/>
      <c r="J40" s="18"/>
      <c r="K40" s="17"/>
      <c r="L40" s="17"/>
      <c r="M40" s="17"/>
      <c r="N40" s="17"/>
      <c r="O40" s="19"/>
    </row>
    <row r="41" spans="1:15" ht="14.25">
      <c r="A41" s="16"/>
      <c r="B41" s="17"/>
      <c r="C41" s="17"/>
      <c r="D41" s="17"/>
      <c r="E41" s="17"/>
      <c r="F41" s="17"/>
      <c r="G41" s="17"/>
      <c r="H41" s="17"/>
      <c r="I41" s="18"/>
      <c r="J41" s="18"/>
      <c r="K41" s="17"/>
      <c r="L41" s="17"/>
      <c r="M41" s="17"/>
      <c r="N41" s="17"/>
      <c r="O41" s="19"/>
    </row>
    <row r="42" spans="1:15" ht="14.25">
      <c r="A42" s="16"/>
      <c r="B42" s="17"/>
      <c r="C42" s="17"/>
      <c r="D42" s="17"/>
      <c r="E42" s="17"/>
      <c r="F42" s="17"/>
      <c r="G42" s="17"/>
      <c r="H42" s="17"/>
      <c r="I42" s="18"/>
      <c r="J42" s="18"/>
      <c r="K42" s="17"/>
      <c r="L42" s="17"/>
      <c r="M42" s="17"/>
      <c r="N42" s="17"/>
      <c r="O42" s="19"/>
    </row>
    <row r="43" spans="1:15" ht="14.25">
      <c r="A43" s="16"/>
      <c r="B43" s="17"/>
      <c r="C43" s="17"/>
      <c r="D43" s="17"/>
      <c r="E43" s="17"/>
      <c r="F43" s="17"/>
      <c r="G43" s="17"/>
      <c r="H43" s="17"/>
      <c r="I43" s="18"/>
      <c r="J43" s="18"/>
      <c r="K43" s="17"/>
      <c r="L43" s="17"/>
      <c r="M43" s="17"/>
      <c r="N43" s="17"/>
      <c r="O43" s="19"/>
    </row>
    <row r="44" spans="1:15" ht="14.25">
      <c r="A44" s="16"/>
      <c r="B44" s="17"/>
      <c r="C44" s="17"/>
      <c r="D44" s="17"/>
      <c r="E44" s="17"/>
      <c r="F44" s="17"/>
      <c r="G44" s="17"/>
      <c r="H44" s="17"/>
      <c r="I44" s="18"/>
      <c r="J44" s="18"/>
      <c r="K44" s="17"/>
      <c r="L44" s="17"/>
      <c r="M44" s="17"/>
      <c r="N44" s="17"/>
      <c r="O44" s="19"/>
    </row>
    <row r="45" spans="1:15" ht="14.25">
      <c r="A45" s="16"/>
      <c r="B45" s="17"/>
      <c r="C45" s="17"/>
      <c r="D45" s="17"/>
      <c r="E45" s="17"/>
      <c r="F45" s="17"/>
      <c r="G45" s="17"/>
      <c r="H45" s="17"/>
      <c r="I45" s="18"/>
      <c r="J45" s="18"/>
      <c r="K45" s="17"/>
      <c r="L45" s="17"/>
      <c r="M45" s="17"/>
      <c r="N45" s="17"/>
      <c r="O45" s="19"/>
    </row>
    <row r="46" spans="1:15" ht="14.25">
      <c r="A46" s="16"/>
      <c r="B46" s="17"/>
      <c r="C46" s="17"/>
      <c r="D46" s="17"/>
      <c r="E46" s="17"/>
      <c r="F46" s="17"/>
      <c r="G46" s="17"/>
      <c r="H46" s="17"/>
      <c r="I46" s="18"/>
      <c r="J46" s="18"/>
      <c r="K46" s="17"/>
      <c r="L46" s="17"/>
      <c r="M46" s="17"/>
      <c r="N46" s="17"/>
      <c r="O46" s="19"/>
    </row>
    <row r="47" spans="1:15" ht="14.25">
      <c r="A47" s="16"/>
      <c r="B47" s="17"/>
      <c r="C47" s="17"/>
      <c r="D47" s="17"/>
      <c r="E47" s="17"/>
      <c r="F47" s="17"/>
      <c r="G47" s="17"/>
      <c r="H47" s="17"/>
      <c r="I47" s="18"/>
      <c r="J47" s="18"/>
      <c r="K47" s="17"/>
      <c r="L47" s="17"/>
      <c r="M47" s="17"/>
      <c r="N47" s="17"/>
      <c r="O47" s="19"/>
    </row>
    <row r="48" spans="1:15" ht="14.25">
      <c r="A48" s="16"/>
      <c r="B48" s="17"/>
      <c r="C48" s="17"/>
      <c r="D48" s="17"/>
      <c r="E48" s="17"/>
      <c r="F48" s="17"/>
      <c r="G48" s="17"/>
      <c r="H48" s="17"/>
      <c r="I48" s="18"/>
      <c r="J48" s="18"/>
      <c r="K48" s="17"/>
      <c r="L48" s="17"/>
      <c r="M48" s="17"/>
      <c r="N48" s="17"/>
      <c r="O48" s="19"/>
    </row>
    <row r="49" spans="1:15" ht="14.25">
      <c r="A49" s="16"/>
      <c r="B49" s="17"/>
      <c r="C49" s="17"/>
      <c r="D49" s="17"/>
      <c r="E49" s="17"/>
      <c r="F49" s="17"/>
      <c r="G49" s="17"/>
      <c r="H49" s="17"/>
      <c r="I49" s="18"/>
      <c r="J49" s="18"/>
      <c r="K49" s="17"/>
      <c r="L49" s="17"/>
      <c r="M49" s="17"/>
      <c r="N49" s="17"/>
      <c r="O49" s="19"/>
    </row>
    <row r="50" spans="1:15" ht="14.25">
      <c r="A50" s="16"/>
      <c r="B50" s="17"/>
      <c r="C50" s="17"/>
      <c r="D50" s="17"/>
      <c r="E50" s="17"/>
      <c r="F50" s="17"/>
      <c r="G50" s="17"/>
      <c r="H50" s="17"/>
      <c r="I50" s="18"/>
      <c r="J50" s="18"/>
      <c r="K50" s="17"/>
      <c r="L50" s="17"/>
      <c r="M50" s="17"/>
      <c r="N50" s="17"/>
      <c r="O50" s="19"/>
    </row>
    <row r="51" spans="1:15" ht="14.25">
      <c r="A51" s="16"/>
      <c r="B51" s="17"/>
      <c r="C51" s="17"/>
      <c r="D51" s="17"/>
      <c r="E51" s="17"/>
      <c r="F51" s="17"/>
      <c r="G51" s="17"/>
      <c r="H51" s="17"/>
      <c r="I51" s="18"/>
      <c r="J51" s="18"/>
      <c r="K51" s="17"/>
      <c r="L51" s="17"/>
      <c r="M51" s="17"/>
      <c r="N51" s="17"/>
      <c r="O51" s="19"/>
    </row>
    <row r="52" spans="1:15" ht="14.25">
      <c r="A52" s="16"/>
      <c r="B52" s="17"/>
      <c r="C52" s="17"/>
      <c r="D52" s="17"/>
      <c r="E52" s="17"/>
      <c r="F52" s="17"/>
      <c r="G52" s="17"/>
      <c r="H52" s="17"/>
      <c r="I52" s="18"/>
      <c r="J52" s="18"/>
      <c r="K52" s="17"/>
      <c r="L52" s="17"/>
      <c r="M52" s="17"/>
      <c r="N52" s="17"/>
      <c r="O52" s="19"/>
    </row>
    <row r="53" spans="1:15" ht="14.25">
      <c r="A53" s="16"/>
      <c r="B53" s="17"/>
      <c r="C53" s="17"/>
      <c r="D53" s="17"/>
      <c r="E53" s="17"/>
      <c r="F53" s="17"/>
      <c r="G53" s="17"/>
      <c r="H53" s="17"/>
      <c r="I53" s="18"/>
      <c r="J53" s="18"/>
      <c r="K53" s="17"/>
      <c r="L53" s="17"/>
      <c r="M53" s="17"/>
      <c r="N53" s="17"/>
      <c r="O53" s="19"/>
    </row>
    <row r="54" spans="1:15" ht="14.25">
      <c r="A54" s="16"/>
      <c r="B54" s="17"/>
      <c r="C54" s="17"/>
      <c r="D54" s="17"/>
      <c r="E54" s="17"/>
      <c r="F54" s="17"/>
      <c r="G54" s="17"/>
      <c r="H54" s="17"/>
      <c r="I54" s="18"/>
      <c r="J54" s="18"/>
      <c r="K54" s="17"/>
      <c r="L54" s="17"/>
      <c r="M54" s="17"/>
      <c r="N54" s="17"/>
      <c r="O54" s="19"/>
    </row>
    <row r="55" spans="1:15" ht="14.25">
      <c r="A55" s="16"/>
      <c r="B55" s="17"/>
      <c r="C55" s="17"/>
      <c r="D55" s="17"/>
      <c r="E55" s="17"/>
      <c r="F55" s="17"/>
      <c r="G55" s="17"/>
      <c r="H55" s="17"/>
      <c r="I55" s="18"/>
      <c r="J55" s="18"/>
      <c r="K55" s="17"/>
      <c r="L55" s="17"/>
      <c r="M55" s="17"/>
      <c r="N55" s="17"/>
      <c r="O55" s="19"/>
    </row>
    <row r="56" spans="1:15" ht="14.25">
      <c r="A56" s="16"/>
      <c r="B56" s="17"/>
      <c r="C56" s="17"/>
      <c r="D56" s="17"/>
      <c r="E56" s="17"/>
      <c r="F56" s="17"/>
      <c r="G56" s="17"/>
      <c r="H56" s="17"/>
      <c r="I56" s="18"/>
      <c r="J56" s="18"/>
      <c r="K56" s="17"/>
      <c r="L56" s="17"/>
      <c r="M56" s="17"/>
      <c r="N56" s="17"/>
      <c r="O56" s="19"/>
    </row>
    <row r="57" spans="1:15" ht="14.25">
      <c r="A57" s="16"/>
      <c r="B57" s="17"/>
      <c r="C57" s="17"/>
      <c r="D57" s="17"/>
      <c r="E57" s="17"/>
      <c r="F57" s="17"/>
      <c r="G57" s="17"/>
      <c r="H57" s="17"/>
      <c r="I57" s="18"/>
      <c r="J57" s="18"/>
      <c r="K57" s="17"/>
      <c r="L57" s="17"/>
      <c r="M57" s="17"/>
      <c r="N57" s="17"/>
      <c r="O57" s="19"/>
    </row>
    <row r="58" spans="1:15" ht="14.25">
      <c r="A58" s="16"/>
      <c r="B58" s="17"/>
      <c r="C58" s="17"/>
      <c r="D58" s="17"/>
      <c r="E58" s="17"/>
      <c r="F58" s="17"/>
      <c r="G58" s="17"/>
      <c r="H58" s="17"/>
      <c r="I58" s="18"/>
      <c r="J58" s="18"/>
      <c r="K58" s="17"/>
      <c r="L58" s="17"/>
      <c r="M58" s="17"/>
      <c r="N58" s="17"/>
      <c r="O58" s="19"/>
    </row>
    <row r="59" spans="1:15" ht="14.25">
      <c r="A59" s="16"/>
      <c r="B59" s="17"/>
      <c r="C59" s="17"/>
      <c r="D59" s="17"/>
      <c r="E59" s="17"/>
      <c r="F59" s="17"/>
      <c r="G59" s="17"/>
      <c r="H59" s="17"/>
      <c r="I59" s="18"/>
      <c r="J59" s="18"/>
      <c r="K59" s="17"/>
      <c r="L59" s="17"/>
      <c r="M59" s="17"/>
      <c r="N59" s="17"/>
      <c r="O59" s="19"/>
    </row>
    <row r="60" spans="1:15" ht="14.25">
      <c r="A60" s="16"/>
      <c r="B60" s="17"/>
      <c r="C60" s="17"/>
      <c r="D60" s="17"/>
      <c r="E60" s="17"/>
      <c r="F60" s="17"/>
      <c r="G60" s="17"/>
      <c r="H60" s="17"/>
      <c r="I60" s="18"/>
      <c r="J60" s="18"/>
      <c r="K60" s="17"/>
      <c r="L60" s="17"/>
      <c r="M60" s="17"/>
      <c r="N60" s="17"/>
      <c r="O60" s="19"/>
    </row>
    <row r="61" spans="1:15" ht="14.25">
      <c r="A61" s="16"/>
      <c r="B61" s="17"/>
      <c r="C61" s="17"/>
      <c r="D61" s="17"/>
      <c r="E61" s="17"/>
      <c r="F61" s="17"/>
      <c r="G61" s="17"/>
      <c r="H61" s="17"/>
      <c r="I61" s="18"/>
      <c r="J61" s="18"/>
      <c r="K61" s="17"/>
      <c r="L61" s="17"/>
      <c r="M61" s="17"/>
      <c r="N61" s="17"/>
      <c r="O61" s="19"/>
    </row>
    <row r="62" spans="1:15" ht="14.25">
      <c r="A62" s="16"/>
      <c r="B62" s="17"/>
      <c r="C62" s="17"/>
      <c r="D62" s="17"/>
      <c r="E62" s="17"/>
      <c r="F62" s="17"/>
      <c r="G62" s="17"/>
      <c r="H62" s="17"/>
      <c r="I62" s="18"/>
      <c r="J62" s="18"/>
      <c r="K62" s="17"/>
      <c r="L62" s="17"/>
      <c r="M62" s="17"/>
      <c r="N62" s="17"/>
      <c r="O62" s="19"/>
    </row>
    <row r="63" spans="1:15" ht="14.25">
      <c r="A63" s="16"/>
      <c r="B63" s="17"/>
      <c r="C63" s="17"/>
      <c r="D63" s="17"/>
      <c r="E63" s="17"/>
      <c r="F63" s="17"/>
      <c r="G63" s="17"/>
      <c r="H63" s="17"/>
      <c r="I63" s="18"/>
      <c r="J63" s="18"/>
      <c r="K63" s="17"/>
      <c r="L63" s="17"/>
      <c r="M63" s="17"/>
      <c r="N63" s="17"/>
      <c r="O63" s="19"/>
    </row>
  </sheetData>
  <sheetProtection/>
  <mergeCells count="9">
    <mergeCell ref="A1:O1"/>
    <mergeCell ref="A2:B2"/>
    <mergeCell ref="C2:D2"/>
    <mergeCell ref="A3:O3"/>
    <mergeCell ref="A4:A5"/>
    <mergeCell ref="B4:B5"/>
    <mergeCell ref="C4:H4"/>
    <mergeCell ref="I4:O4"/>
    <mergeCell ref="H2:I2"/>
  </mergeCells>
  <printOptions horizontalCentered="1"/>
  <pageMargins left="0.5905511811023623" right="0.5905511811023623" top="0.5905511811023623" bottom="0.5905511811023623" header="0.31496062992125984" footer="0.31496062992125984"/>
  <pageSetup fitToHeight="0" fitToWidth="1" horizontalDpi="600" verticalDpi="600" orientation="portrait" paperSize="9" scale="68" r:id="rId3"/>
  <headerFoot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zj01</cp:lastModifiedBy>
  <cp:lastPrinted>2021-01-17T00:50:58Z</cp:lastPrinted>
  <dcterms:created xsi:type="dcterms:W3CDTF">2011-06-23T07:16:09Z</dcterms:created>
  <dcterms:modified xsi:type="dcterms:W3CDTF">2021-07-14T02:17:46Z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